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xl/worksheets/sheet2.xml" ContentType="application/vnd.openxmlformats-officedocument.spreadsheetml.worksheet+xml"/>
  <Override PartName="/xl/worksheets/sheet1.xml" ContentType="application/vnd.openxmlformats-officedocument.spreadsheetml.worksheet+xml"/>
  <Override PartName="/xl/drawings/drawing3.xml" ContentType="application/vnd.openxmlformats-officedocument.drawing+xml"/>
  <Override PartName="/xl/worksheets/sheet3.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docProps/app.xml" ContentType="application/vnd.openxmlformats-officedocument.extended-properties+xml"/>
  <Override PartName="/xl/drawings/drawing1.xml" ContentType="application/vnd.openxmlformats-officedocument.drawing+xml"/>
  <Override PartName="/xl/drawings/drawing6.xml" ContentType="application/vnd.openxmlformats-officedocument.drawing+xml"/>
  <Override PartName="/xl/worksheets/sheet6.xml" ContentType="application/vnd.openxmlformats-officedocument.spreadsheetml.worksheet+xml"/>
  <Override PartName="/xl/drawings/drawing2.xml" ContentType="application/vnd.openxmlformats-officedocument.drawing+xml"/>
  <Override PartName="/xl/worksheets/sheet8.xml" ContentType="application/vnd.openxmlformats-officedocument.spreadsheetml.worksheet+xml"/>
  <Override PartName="/xl/drawings/drawing9.xml" ContentType="application/vnd.openxmlformats-officedocument.drawing+xml"/>
  <Override PartName="/docProps/core.xml" ContentType="application/vnd.openxmlformats-package.core-properties+xml"/>
  <Override PartName="/xl/styles.xml" ContentType="application/vnd.openxmlformats-officedocument.spreadsheetml.styles+xml"/>
  <Override PartName="/xl/worksheets/sheet9.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7.xml" ContentType="application/vnd.openxmlformats-officedocument.spreadsheetml.worksheet+xml"/>
  <Override PartName="/xl/drawings/drawing7.xml" ContentType="application/vnd.openxmlformats-officedocument.drawing+xml"/>
  <Override PartName="/xl/worksheets/sheet4.xml" ContentType="application/vnd.openxmlformats-officedocument.spreadsheetml.worksheet+xml"/>
  <Override PartName="/xl/drawings/drawing8.xml" ContentType="application/vnd.openxmlformats-officedocument.drawing+xml"/>
  <Override PartName="/xl/workbook.xml" ContentType="application/vnd.openxmlformats-officedocument.spreadsheetml.sheet.main+xml"/>
  <Override PartName="/xl/drawings/drawing5.xml" ContentType="application/vnd.openxmlformats-officedocument.drawing+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8"/>
  </bookViews>
  <sheets>
    <sheet name="Аренда" sheetId="1" state="visible" r:id="rId1"/>
    <sheet name="Сервитут" sheetId="2" state="visible" r:id="rId2"/>
    <sheet name="Пр.ОДС" sheetId="3" state="visible" r:id="rId3"/>
    <sheet name="Пл.усл" sheetId="4" state="visible" r:id="rId4"/>
    <sheet name="гл.11" sheetId="5" state="visible" r:id="rId5"/>
    <sheet name="гл.12" sheetId="6" state="visible" r:id="rId6"/>
    <sheet name="Возм.вр." sheetId="7" state="visible" r:id="rId7"/>
    <sheet name="усреднение" sheetId="8" state="visible" r:id="rId8"/>
    <sheet name="невыясненные" sheetId="9" state="visible" r:id="rId9"/>
  </sheets>
  <definedNames>
    <definedName name="_xlnm.Print_Area" localSheetId="0" hidden="0">Аренда!$A$1:$F$14</definedName>
  </definedNames>
  <calcPr/>
</workbook>
</file>

<file path=xl/sharedStrings.xml><?xml version="1.0" encoding="utf-8"?>
<sst xmlns="http://schemas.openxmlformats.org/spreadsheetml/2006/main" count="148" uniqueCount="148">
  <si>
    <t xml:space="preserve">Расчет ожидаемого поступления доходов в текущем году и расчет прогноза доходов на очередной период</t>
  </si>
  <si>
    <t>1.</t>
  </si>
  <si>
    <t xml:space="preserve">Код доходов 176 1 11 05032 02 0000 120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</si>
  <si>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 xml:space="preserve">применяется метод прямого расчета</t>
  </si>
  <si>
    <t>Год</t>
  </si>
  <si>
    <t xml:space="preserve">Па, тыс. рублей</t>
  </si>
  <si>
    <t xml:space="preserve">F, тыс. рублей</t>
  </si>
  <si>
    <t>Пояснения</t>
  </si>
  <si>
    <t>факт</t>
  </si>
  <si>
    <t xml:space="preserve">По администратору ГКУ НСО ТУАД получено 357,8 тыс. рублей доходов от сдачи в аренду имущества, находящегося в оперативном управлении ГКУ НСО ТУАД, в том числе: ООО "НовосибШинСервис", ООО "СИБГАЗ", ООО "Дорэксперт.                                                                                                                                                                                                                                                                            По администратору ГКУ НСО ЦОДД получено 388,6 тыс. рублей доходов от сдачи в аренду имущества, находящегося в оперативном управлении ГКУ НСО ЦОДД, в том числе: от ООО "Маркетингпроект" по договору № 3 от 08.02.2024 - 197,1 тыс.руб., по договору № 51 от 03.12.2024 - 46,0 тыс.руб., от «Союз дорожных организаций Новосибирской области» по договору № 30 от 01.11.2023 - 93,5 тыс. руб., по договору № 48 от 05.11.2024 - 52,0 тыс.руб.                                                                                                                                                                                                             Снижение доходов связано с тем, что ГКУ НСО ЦОДД в 2024 году было принято решение не сдавать в аренду помещение площадью 113,3 кв.м. (в 2023 году на это помещение был заключен договор аренды с ИП Нюшкина).</t>
  </si>
  <si>
    <t>ожидаемое</t>
  </si>
  <si>
    <t xml:space="preserve">По администратору ГКУ НСО ТУАД ожидается поступление доходов в сумме 286,0 тыс. рублей, в том числе от договоров: ООО «Сибгаз» №2/329 от  26.12.2023 г. на сумму 3611,2*12 мес.=43334 руб. 50 коп; ООО «Дорэксперт» № 2/226 от  01.07.2024 г. (сдается в аренду универсальный дорожный курвиметр «Ровность») на сумму 5305,14 руб.*12 мес.= 63661 руб. 62 коп.; ООО «НовосибШинСервис» № 2/337 от  10.01.2025 г. (площадь 7,88 кв. м.) на сумму 1250,08 руб.*11 мес.=13 750,88 руб; ООО «НовосибШинСервис» № 1/34 от  11.02.2024 на сумму 1576,84 руб; ООО «НовосибШинСервис» №2/178 от 17.04.2024 г. на сумму 34180,14 рублей; ООО «НовосибШинСервис» №2/54 от 21.03.2025 г. на сумму 129457,28 рублей.                                                                                                                                                                                                                                                                            По администратору ГКУ НСО ЦОДД планируется поступление доходов в сумме 438,2 тыс. рублей, в том числе от договора с «Союз дорожных организаций Новосибирской области» от 05.11.2024 № 48 на сумму 32,3 м2 * 402,47 руб. = 12 999,78 руб. в месяц * 7 мес. = 90 998,46 руб.; с «Союз дорожных организаций Новосибирской области» планируется к заключению на сумму 32,3 м2 * 420,58 руб. = 13 584,8 руб. в месяц * 5 мес. = 67 923,67 руб.; ООО «Маркетингпроект» от 03.12.2024 № 51 на сумму 53,7 м2 * 428,64 руб. = 23 018,10 руб. в мес. * 9 мес. = 207 162,90 руб.; ООО «Маркетингпроект» планируется к заключению на сумму 53,7 м2 * 447,93 руб. = 24 053,78 руб. в мес. * 3 мес. = 72 161,33 руб. </t>
  </si>
  <si>
    <t>прогноз</t>
  </si>
  <si>
    <t xml:space="preserve">По администратору ГКУ НСО ТУАД ожидается поступление доходов в сумме 306,1 тыс. рублей, в том числе от договоров: ООО «Сибгаз» №2/329 от  26.12.2023 г. на сумму 47274 руб. 00 коп; ООО «Дорэксперт» № 2/226 от  01.07.2024 г. (сдается в аренду универсальный дорожный курвиметр «Ровность») на сумму 72896 руб. 46 коп.; ООО «НовосибШинСервис» № 2/337 от  10.01.2025 г. (площадь 7,88 кв. м.) на сумму 15855,82 руб; ООО «НовосибШинСервис» №2/54 от 21.03.2025 г. на сумму 170071,57 рублей.                                                                                                                                                                                                                                                                            По администратору ГКУ НСО ЦОДД планируется поступление доходов в сумме 460,5 тыс. рублей, в том числе от договоров: "Союз дорожных организаций НСО" = 32,3 кв. м * 420,58 руб. в мес.* 6 мес. = 81,5 тыс. рублей; "Союз дорожных организаций НСО" = 32,3 кв. м * 444,55 руб. в мес.* 6 мес. = 86,2 тыс. рублей; ООО "Маркетингпроект" - 53,7 кв. м * 447,93 руб. в мес.* 9 мес. = 216,5 тыс. рублей; ООО "Маркетингпроект" - 53,7 кв. м * 473,46 руб. в мес.* 3 мес. = 76,3 тыс. рублей.                                                                                                                                                                                                                                                                                                                              Стоимость прогнозируемой арендной ставки за квадратный метр рассчитана с учетом среднегодового ИПЦ, утвержденного Основными параметрами прогноза СЭР НСО на 2026 - 2028 годы (по первому варианту прогноза 2026 год - 105,7, 2027 год - 104,0, 2028 год - 104,0).</t>
  </si>
  <si>
    <t xml:space="preserve">По администратору ГКУ НСО ТУАД ожидается поступление доходов в сумме 315,6 тыс. рублей, в том числе от договоров: ООО «Сибгаз» №2/329 от  26.12.2023 г. на сумму 47274 руб. 00 коп; ООО «Дорэксперт» № 2/226 от  01.07.2024 г. (сдается в аренду универсальный дорожный курвиметр «Ровность») на сумму 76343 руб. 88 коп.; ООО «НовосибШинСервис» № 2/337 от  10.01.2025 г. (площадь 7,88 кв. м.) на сумму 15855,82 руб; ООО «НовосибШинСервис» №2/54 от 21.03.2025 г. на сумму 176133,87 рублей.                                                                                                                                                                                                                                                                            По администратору ГКУ НСО ЦОДД планируется поступление доходов в сумме 483,9 тыс. рублей, в том числе от договоров: "Союз дорожных организаций НСО" = 32,3 кв. м * 444,55 руб. в мес.* 6 мес. = 86,2 тыс. рублей; "Союз дорожных организаций НСО" = 32,3 кв. м * 462,33 руб. в мес.* 6 мес. = 89,6 тыс. рублей; ООО "Маркетингпроект" - 53,7 кв. м * 473,46 руб. в мес.* 9 мес. = 228,8 тыс. рублей; ООО "Маркетингпроект" - 53,7 кв. м * 492,40 руб. в мес.* 3 мес. = 79,3 тыс. рублей.                                                                                                                                                                                                                                                                                                                              Стоимость прогнозируемой арендной ставки за квадратный метр рассчитана с учетом среднегодового ИПЦ, утвержденного Основными параметрами прогноза СЭР НСО на 2026 - 2028 годы (по первому варианту прогноза 2026 год - 105,7, 2027 год - 104,0, 2028 год - 104,0).</t>
  </si>
  <si>
    <t xml:space="preserve">По администратору ГКУ НСО ТУАД ожидается поступление доходов в сумме 315,6 тыс. рублей, в том числе от договоров: ООО «Сибгаз» №2/329 от  26.12.2023 г. на сумму 47274 руб. 00 коп; ООО «Дорэксперт» № 2/226 от  01.07.2024 г. (сдается в аренду универсальный дорожный курвиметр «Ровность») на сумму 76343 руб. 88 коп.; ООО «НовосибШинСервис» № 2/337 от  10.01.2025 г. (площадь 7,88 кв. м.) на сумму 15855,82 руб; ООО «НовосибШинСервис» №2/54 от 21.03.2025 г. на сумму 176133,87 рублей.                                                                                                                                                                                                                                                                            По администратору ГКУ НСО ЦОДД планируется поступление доходов в сумме 503,3 тыс. рублей, в том числе от договоров: "Союз дорожных организаций НСО" = 32,3 кв. м * 462,33 руб. в мес.* 6 мес. = 89,6 тыс. рублей; "Союз дорожных организаций НСО" = 32,3 кв. м * 480,8 руб. в мес.* 6 мес. = 93,2 тыс. рублей; ООО "Маркетингпроект" - 53,7 кв. м * 492,40 руб. в мес.* 9 мес. = 238,0 тыс. рублей; ООО "Маркетингпроект" - 53,7 кв. м * 512,1 руб. в мес.* 3 мес. = 82,5 тыс. рублей.                                                                                                                                                                                                                                                                                                                              Стоимость прогнозируемой арендной ставки за квадратный метр рассчитана с учетом среднегодового ИПЦ, утвержденного Основными параметрами прогноза СЭР НСО на 2026 - 2028 годы (по первому варианту прогноза 2026 год - 105,7, 2027 год - 104,0, 2028 год - 104,0).</t>
  </si>
  <si>
    <t xml:space="preserve">Основные параметры прогноза социально-экономического развития Новосибирской области на 2026 год
и плановый период 2027 и 2028 годов, необходимые для целей бюджетного планирования</t>
  </si>
  <si>
    <t xml:space="preserve">Индекс потребительских цен (среднегодовой)</t>
  </si>
  <si>
    <t>2.</t>
  </si>
  <si>
    <t xml:space="preserve">Код доходов 176 1 11 05100 02 000 120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</si>
  <si>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применяется метод усреднения</t>
  </si>
  <si>
    <t xml:space="preserve">Пi, тыс. рублей</t>
  </si>
  <si>
    <t xml:space="preserve">Кi, тыс. рублей</t>
  </si>
  <si>
    <t>F</t>
  </si>
  <si>
    <t xml:space="preserve">Пус, тыс. рублей</t>
  </si>
  <si>
    <t xml:space="preserve">Кi – корректирующая сумма поступлений, связанная с разовыми поступлениями доходов, в 2023 году составила -1500,0 тыс. рублей, рассчитана исходя из динамики фактически получаемых доходов за последние годы</t>
  </si>
  <si>
    <t xml:space="preserve">Кi – корректирующая сумма поступлений, связанная с разовыми поступлениями доходов, в 2024 году составила -294,0 тыс. рублей, рассчитана исходя из динамики фактически получаемых доходов за последние годы</t>
  </si>
  <si>
    <t xml:space="preserve">F – корректирующая сумма поступлений в 2025 году составляет -12,3 тыс. рублей, рассчитана исходя из нестабильной динамики фактически получаемых доходов за последние годы. При расчете ожидаемых поступлений в 2025 году учитывались суммы доначислений и переплат по существующим 32 соглашениям, а также возможности  заключения новых соглашений.                </t>
  </si>
  <si>
    <t xml:space="preserve">F – корректирующая сумма поступлений в 2027 году составляет -10,7 тыс. рублей, рассчитана исходя из нестабильной динамики фактически получаемых доходов за последние годы. </t>
  </si>
  <si>
    <t xml:space="preserve">F – корректирующая сумма поступлений в 2028 году составляет -28,4 тыс. рублей, рассчитана исходя из нестабильной динамики фактически получаемых доходов за последние годы. </t>
  </si>
  <si>
    <t>3.</t>
  </si>
  <si>
    <t xml:space="preserve">Код доходов 176 1 13 01520 02 0000 130 «Плата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</si>
  <si>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 xml:space="preserve">Подс, тыс. рублей</t>
  </si>
  <si>
    <t xml:space="preserve">Для выравнивания динамики доходов, используемых для расчета прогноза доходов в периоде 2025 - 2028 годов, в 2023 году введен корректирующий объем доходов Кi в сумме 9,1 тыс. рублей.</t>
  </si>
  <si>
    <t xml:space="preserve">По итогам 5 месяцев текущего года получено 58,9 тыс. рублей доходов за оказание услуг по присоединению объектов дорожного сервиса к автомобильным дорогам общего пользования. Ожидаемые доходы по итогам года прогнозируются на уровне фактически поступивших за первые 5 месяцев текущего года, так как расчетное значение уже превышено на 22,7%.</t>
  </si>
  <si>
    <t xml:space="preserve">Код доходов  176 1 13 01992 02 0000 130 «Прочие доходы от оказания платных услуг (работ) получателями средств бюджетов субъектов Российской Федерации»</t>
  </si>
  <si>
    <t xml:space="preserve">                                            </t>
  </si>
  <si>
    <t>Ку</t>
  </si>
  <si>
    <t>Ру</t>
  </si>
  <si>
    <t xml:space="preserve">Пу, тыс. рублей</t>
  </si>
  <si>
    <t xml:space="preserve">Разовые доходы - поступление денежных средств ГКУ ЦОДД от службы судебных приставов исполнителей по исполнительному листу (судебное решение о дебиторской задолженности ООО "Вектор", перешедшей от ГБУ НСО СМЭУ по контракту от 29.06.2018 №45 модернизация нерегулируемых пешеходных переходов)</t>
  </si>
  <si>
    <t xml:space="preserve">В текущем году и в прогнозном периоде доходы от оказания платных услуг не прогнозируются в связи с отсутствием таких услуг</t>
  </si>
  <si>
    <t>8.</t>
  </si>
  <si>
    <t xml:space="preserve">Код доходов 176 1 16 01112 01 0000 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</si>
  <si>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ФЛ</t>
  </si>
  <si>
    <t>ЮЛ</t>
  </si>
  <si>
    <t xml:space="preserve">ДЛ ЮЛ</t>
  </si>
  <si>
    <t xml:space="preserve">Плт, тыс. рублей</t>
  </si>
  <si>
    <r>
      <t>1,0</t>
    </r>
    <r>
      <rPr>
        <b/>
        <sz val="12"/>
        <color theme="1"/>
        <rFont val="Times New Roman"/>
      </rPr>
      <t xml:space="preserve"> тыс. рублей</t>
    </r>
  </si>
  <si>
    <t xml:space="preserve">3,0 тыс. рублей</t>
  </si>
  <si>
    <t xml:space="preserve">30,0 тыс. рублей</t>
  </si>
  <si>
    <t xml:space="preserve">50,0 тыс. рублей</t>
  </si>
  <si>
    <t xml:space="preserve">10,0 тыс. рублей</t>
  </si>
  <si>
    <t xml:space="preserve">В связи с мораторием контрольно-надзорные мероприятия не проводились</t>
  </si>
  <si>
    <t xml:space="preserve">В соответствии с Постановлением Правительства Российской Федерации от 10.03.2022 № 336 «Об особенностях организации и осуществления государственного контроля (надзора), муниципального контроля» наложен мораторий на проведение плановых и внеплановых контрольных (надзорных) мероприятий, в связи с чем плановые и внеплановые контрольно-надзорные мероприятия Минтрансом Новосибирской области не проводились. В связи с этим доходы в 2024 году за нарушение правил перевозок пассажиров и багажа легковым такси не поступали.</t>
  </si>
  <si>
    <t xml:space="preserve">За январь - май поступило доходов в сумме 20,0 тыс. рублей, по итогам 2025 года ожидается получить 21,5 тыс. рублей, так как перевозчики в основном имеют статус самозанятых и в соответствии с частями 4.1 и 4.1.1 КоАП РФ, административное наказание в виде штрафа может быть смягчено или заменено на предупреждение.                                                                                                                                                                                                                  F – корректирующая сумма в объеме -21,5 тыс. рублей применена в связи с положениями части 1.3-3 статьи 32.2 КоАП РФ, согласно которой при уплате штрафа не позднее двадцати дней, штраф может быть уплачен в размере половины суммы наложенного административного штрафа.</t>
  </si>
  <si>
    <t xml:space="preserve">Расчет прогноза доходов осуществлялся с учетом следующего: перевозчики в основном имеют статус самозанятых; в соответствии с частями 4.1 и 4.1.1 КоАП РФ, административное наказание в виде штрафа может быть смягчено или заменено на предупреждение; применена корректирующая сумма в объеме -11,0 тыс. рублей в соответствии с положениями части 1.3-3 статьи 32.2 КоАП РФ, согласно которой при уплате штрафа не позднее двадцати дней, штраф может быть уплачен в размере половины суммы наложенного административного штрафа.</t>
  </si>
  <si>
    <t>9.</t>
  </si>
  <si>
    <t xml:space="preserve">Код доходов 176 1 16 01122 01 0000 140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t>
  </si>
  <si>
    <t>Кд</t>
  </si>
  <si>
    <t xml:space="preserve">Пнт, тыс. рублей</t>
  </si>
  <si>
    <t xml:space="preserve">100,0 тыс. рублей</t>
  </si>
  <si>
    <t xml:space="preserve">5,0 тыс. рублей</t>
  </si>
  <si>
    <t xml:space="preserve">20,0 тыс. рублей</t>
  </si>
  <si>
    <t xml:space="preserve">В 2024 году получено 75,0 тыс. рублей доходов в связи с тем, что с ГИБДД Кемеровской области поступила информация, что организация ООО «Разрешение» на территории Кемеровской области осуществляла деятельность по перевозке пассажиров легковым такси без путевой документации в связи с чем, Минтрансом Новосибирской области в рамках административного делопроизводства был наложен штраф в размере 150 тысяч рублей, но Согласно ч. 1.3 ст. 32.2 КоАП РФ при уплате административного штрафа лицом, привлеченным к административной ответственности за совершение административного правонарушения, предусмотренного гл. 12 КоАП РФ, за исключением административных правонарушений, предусмотренных ч. 1.1 ст. 12.1. ст. 12.8, ч. 6 и 7 ст. 12.9, ч. 3 ст. 12.12, ч. 5 ст. 12.15, ч. 3.1 ст. 12.16, ст. 12.24, 12.26, ч. 3 ст. 12.27 КоАП РФ, не позднее двадцати дней со дня вынесения постановления о наложении административного штрафа административный штраф может быть уплачен в размере половины суммы наложенного административного штрафа. В связи с тем, что оплата по вынесенным постановлениям в отношении ООО «Разрешение» были оплачены в течении 20 дней была взыскана сумма в размере 75 тысяч рублей.</t>
  </si>
  <si>
    <t xml:space="preserve">За январь - май 2025 года поступило доходов в сумме 1,5 тыс. рублей, по итогам 2025 года ожидается получить 4,5 тыс. рублей.                                                                                                                              </t>
  </si>
  <si>
    <t xml:space="preserve">Расчет прогноза доходов осуществлялся с учетом положений частей 4.1 и 4.1.1 КоАП РФ, согласно которым административное наказание в виде штрафа может быть смягчено или заменено на предупреждение.</t>
  </si>
  <si>
    <t>15.</t>
  </si>
  <si>
    <t xml:space="preserve">Код доходов 176 1 16 11063 01 0000 140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t>
  </si>
  <si>
    <t xml:space="preserve">Пвв, тыс. рублей</t>
  </si>
  <si>
    <t xml:space="preserve">По итогам 5 месяцев текущего года получено 4980,9 тыс. рублей доходов от возмещения вреда, причиняемого автодорогам тяжеловесными транспортными средствами. По итогам 2025 года ожидается получить доходов на уровне расчетного значения в сумме 9740,9 тыс рублей.</t>
  </si>
  <si>
    <t xml:space="preserve">Прогноз доходов на 2026 год устанавливается на уровне расчетного значения в сумме 9740,9 тыс рублей.</t>
  </si>
  <si>
    <t xml:space="preserve">Прогноз доходов на 2027 год устанавливается на уровне расчетного значения в сумме 9740,9 тыс рублей.</t>
  </si>
  <si>
    <t xml:space="preserve">Прогноз доходов на 2028 год устанавливается на уровне расчетного значения в сумме 9740,9 тыс рублей.</t>
  </si>
  <si>
    <t>4.</t>
  </si>
  <si>
    <t xml:space="preserve">Код доходов 176 1 13 02062 02 0000 130 «Доходы, поступающие в порядке возмещения расходов, понесенных в связи с эксплуатацией имущества субъектов Российской Федерации»</t>
  </si>
  <si>
    <t>Итого</t>
  </si>
  <si>
    <t xml:space="preserve">Пнд, тыс. рублей</t>
  </si>
  <si>
    <t xml:space="preserve">фактические данные</t>
  </si>
  <si>
    <t xml:space="preserve">расчетное значение</t>
  </si>
  <si>
    <t>5.</t>
  </si>
  <si>
    <t xml:space="preserve">Код доходов 176 1 13 02992 02 0000 130 «Прочие доходы от компенсации затрат бюджетов субъектов Российской Федерации»</t>
  </si>
  <si>
    <t xml:space="preserve">Итого, тыс. рублей</t>
  </si>
  <si>
    <t xml:space="preserve">Для выравнивания динамики доходов, используемых для расчета ожидаемого поступления доходов на 2025год, в 2022 году введен корректирующий объем доходов Кi в сумме -11784,8 тыс. рублей по доходам, полученным ГКУ НСО ТУАД от возврата дебиторской задолженности (неотработанного аванса) АО "Новосибирскавтодор" по Контракту N 0851200000621002911 от 21.06.2021г., оплаченной по пл. поручению N 3048 от 29.07.2021г.( письмо N 684 от 27.01.22г.), возврат дебиторской задолжености от Новосибирскэнергосбыта; возврат  дебиторской задолженности от Рег.электр.сетей; возврат дебиторской задолжености от ООО"Новострой";   АО"Новосибирскавтодор" дог.№Ф.2017.279391 от 11.07.2017; Рег. электр. сети по дог .№ 5505838 от 22.10.2021, Рег. электр. сети по дог. №5107031 от 26.10.2021, от компенсации  налога на имущество,  сданного в аренду;  от возврата  денежных средств от  ОСП по Кировскому району г.Новосибирска по испольнительному производству   № А-45-40459/2018 от 22.03.2019,  ООО "Новосибирскгипродорнии", ООО "Сибавтобан" - частичное погашение  задолженности по делу о банкротстве №А45-15067/2019 г., ООО"Стройсити" - возврат излишне уплаченной суммы по контракту, Арбитражный суд НСО - возврат средств в доход бюджета по определению №Ф45-10159/2021 от 16.02.2022 г. (уточнение с КБК на КБК); по решению суда- 1 321,05 (ОСП по Кировскому району г. Новосибирска)</t>
  </si>
  <si>
    <t xml:space="preserve">Для выравнивания динамики доходов, используемых для расчета прогноза доходов в периоде 2025 - 2027 годов, в 2024 году введен корректирующий объем доходов Кi в сумме -4139,7 тыс. рублей по доходам, полученным ГКУ НСО ТУАД от возврата  дебиторской задолженности в доход областного бюджета по контракту №0851200000623002770 от 10.05.23 ООО "ДорЖилСтрой" (2 137,5 тыс. рублей); добровольной оплаты убытков АО "Новосибирскавтодор" по  письму № 2228 от 07.03.2024 (1 286,2 тыс. рублей); возврата неиспользованного аванса и возмещение ущерба по претензиям (716,0 тыс. рублей).</t>
  </si>
  <si>
    <t xml:space="preserve">За 5 месяцев текущего года поступило доходов в сумме 2 849 207,7 тыс. рублей. По итогам 2025 года ожидается уменьшение доходов до суммы 4 154,3 тыс. рублей в связи с тем, что доходы в сумме 2 845 446,3 тыс. рублей поступили для возврата данных средств в федеральный бюджет (возврат средств, на которые установлены ограничения по расходованию в связи с изменением проектных решений по объекту строительства мостового перехода через р. Обь в створе ул. Ипподромской).                                                                                                                                                                                                                         Для выравнивания динамики доходов, используемых для расчета прогноза доходов в периоде 2026 - 2028 годов, в 2025 году введен корректирующий объем доходов Кi в сумме -2 737,6 тыс. рублей от возврата в областной бюджет средств, превысивших размер предоставленной в декабре 2024 года субсидии АО «Авиакомпания «Сибирь» (2 000,8 тыс. рублей) и от возврата неиспользованных остатков средств в связи с расторжением договора на осуществление регулярных перевозок по регулируемым тарифам по маршрутам регулярных перевозок от 18.12.2013 № 95 с ООО «Транском-Новосибирск» (736,8 тыс. рублей).</t>
  </si>
  <si>
    <t xml:space="preserve">Прогноз доходов на 2026 год устанавливается в сумме 1 429,2 тыс. рублей на уровне расчетного значения, учитывающего корректировку на разовые поступления 2024 года в сумме -4 139,7 тыс. рублей и 2025 года в сумме -2 737,6 тыс. рублей.</t>
  </si>
  <si>
    <t xml:space="preserve">Прогноз доходов на 2027 год устанавливается в сумме 1 404,6 тыс. рублей на уровне расчетного значения, учитывающего корректировку на разовые поступления 2024 года в сумме -4 139,7 тыс. рублей и 2025 года в сумме -2 737,6 тыс. рублей.</t>
  </si>
  <si>
    <t xml:space="preserve">Прогноз доходов на 2028 год устанавливается в сумме 1 416,9 тыс. рублей на уровне расчетного значения, скорректированного на разовые поступления 2025 года в сумме -2 737,6 тыс. рублей.</t>
  </si>
  <si>
    <t>6.</t>
  </si>
  <si>
    <t xml:space="preserve">Код доходов 176 1 14 02022 02 0000 440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</si>
  <si>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Кi – корректирующая сумма поступлений, связанная с разовыми поступлениями ГКУ ЦОДД доходов, в 2022 году составила -26,7 тыс. рублей за поставку дорожных знаков и креплений ГБУ НСО СМЭУ и за реализованные материалы ГБУ НСО СМЭУ от ООО "НСК" </t>
  </si>
  <si>
    <t xml:space="preserve">Кi – корректирующая сумма поступлений, связанная с разовыми поступлениями ГКУ ЦОДД доходов, в 2022 году составила  -1303,6 тыс. рублей за поставку дорожных знаков и креплений, реализованных ГБУ НСО СМЭУ от АО "Новосибирскавтодор" по контракту от 18.01.2021 № 05-21/015.</t>
  </si>
  <si>
    <t xml:space="preserve">ГКУ ЦОДД по итогам 2025 года ожидает получить доход в сумме 48,6 тыс. рублей от запланированной реализации черных металлов, полученных в результате утилизации списанного имущества.</t>
  </si>
  <si>
    <t xml:space="preserve">В связи с отсутствием планов по реализации в 2026 году металлолома в результате списания имущества, получение доходов по данному коду не прогнозируется. Расчетное значение в соответствии с Методикой скорректировано на доходы, имеющие нестабильный, разовый характер в сумме -27,0 тыс. рублей.</t>
  </si>
  <si>
    <t xml:space="preserve">В связи с отсутствием планов по реализации в 2027 году металлолома в результате списания имущества, получение доходов по данному коду не прогнозируется. Расчетное значение в соответствии с Методикой скорректировано на доходы, имеющие нестабильный, разовый характер в сумме -16,2 тыс. рублей.</t>
  </si>
  <si>
    <t xml:space="preserve">В связи с отсутствием планов по реализации в 2028 году металлолома в результате списания имущества, получение доходов по данному коду не прогнозируется. Расчетное значение в соответствии с Методикой скорректировано на доходы, имеющие нестабильный, разовый характер в сумме -16,2 тыс. рублей.</t>
  </si>
  <si>
    <t>10.</t>
  </si>
  <si>
    <t xml:space="preserve">Код доходов 176 1 16 07010 02 0000 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</si>
  <si>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 xml:space="preserve">Для выравнивания динамики доходов, используемых для расчета прогноза доходов в периоде 2025 - 2026 годов, в 2023 году введен корректирующий объем доходов Кi в сумме -80 877,1 тыс. рублей по доходам, полученным ГКУ НСО ТУАД от АО "Новосибирскавтодор" по контракту за нарушение сроков выполнения работ.</t>
  </si>
  <si>
    <t xml:space="preserve">За 5 месяцев текущего года получена отрицательная сумма поступлений в объеме -1 094,6 тыс. рублей в связи с оспариваемыми подрядчиками претензиями ГКУ ТУАД. По итогам 2025 года ожидается получить доходы на уровне расчетного значения в сумме 97 609,7 тыс рублей, скорректированного на сумму 9 950,6 тыс. рублей (F, рассчитанную по ожидаемым возвратам ГКУ ТУАД подрядчиками средств по контрактам за нарушение сроков выполнения работ исходя из динамики фактически получаемых доходов за последние годы).                                                                                                                                                                                               ЦОДД ожидает получить доходы в сумме 1 500,0 тыс. рублей (фактически за 5 месяцев получено 543,2 тыс. рублей).                                                                                                                                                                                                                                     ГКУ МОСТ ожидает получить доходы в сумме 2,3 тыс. рублей в соответствии с фактически полученными доходами.                                                                                                                                                                                                                                                                                                             ГКУ ТУАД ожидает получить доходы в сумме 96 107,0 тыс. рублей от подрядчиков  по контрактам за нарушение сроков выполнения работ.                                                                                                                                                                                                                                          Минтрансом НСО объемы доходов от штрафов по требованиям ожидаются на уровне фактических поступлений за истекший период текущего года в сумме 0,4 тыс. рублей.                                                       </t>
  </si>
  <si>
    <t xml:space="preserve">Прогноз доходов на 2026 год устанавливается в сумме 90 006,3 тыс. рублей на уровне расчетного значения, скорректированного на разовые поступления 2025 года в сумме -9 950,6 тыс. рублей.</t>
  </si>
  <si>
    <t xml:space="preserve">Прогноз доходов на 2027 год устанавливается в сумме 98 458,2 тыс. рублей на уровне расчетного значения, скорректированного на разовые поступления 2025 года в сумме -9 950,6 тыс. рублей.</t>
  </si>
  <si>
    <t xml:space="preserve">Прогноз доходов на 2028 год устанавливается в сумме 92 041,2 тыс. рублей на уровне расчетного значения, скорректированного на разовые поступления 2025 года в сумме -9 950,6 тыс. рублей.</t>
  </si>
  <si>
    <t>11.</t>
  </si>
  <si>
    <t xml:space="preserve">Код доходов 176 1 16 07090 02 0000 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</si>
  <si>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Отрицательная сумма доходов образовалась в связи с возвратами ГКУ НСО ТУАД по решениям арбитражного суда неустойки (уменьшение размера неустойки) подрядчикам</t>
  </si>
  <si>
    <t xml:space="preserve">За 5 месяцев текущего года получено доходов в сумме 17 233,0 тыс. рублей от штрафов за нарушение перевозчиками контрактов на выполнение перевозок пассажиров и багажа автомобильным транспортом по регулируемым тарифам по межмуниципальным маршрутам регулярных перевозок. По итогам 2025 года ожидается получить доходы на уровне расчетного значения, скорректированного на сумму 25 269,3 тыс. рублей тыс. рублей (F) в связи с отсутствием стабильной динамики поступлений по данному коду и ожидаемыми поступлениями во втором полугодии доходов от штрафов за нарушение перевозчиками контрактов на выполнение перевозок пассажиров и багажа автомобильным транспортом по регулируемым тарифам по межмуниципальным маршрутам регулярных перевозок.                                                                                                                       </t>
  </si>
  <si>
    <t xml:space="preserve">Прогноз поступлений от штрафов за нарушение перевозчиками контрактов на выполнение перевозок пассажиров и багажа автомобильным транспортом по регулируемым тарифам по межмуниципальным маршрутам регулярных перевозок рассчитан в сумме 6 821,4 тыс. рублей.</t>
  </si>
  <si>
    <t xml:space="preserve">Прогноз поступлений от штрафов за нарушение перевозчиками контрактов на выполнение перевозок пассажиров и багажа автомобильным транспортом по регулируемым тарифам по межмуниципальным маршрутам регулярных перевозок рассчитан в сумме 8 397,4 тыс. рублей.</t>
  </si>
  <si>
    <t xml:space="preserve">Прогноз поступлений от штрафов за нарушение перевозчиками контрактов на выполнение перевозок пассажиров и багажа автомобильным транспортом по регулируемым тарифам по межмуниципальным маршрутам регулярных перевозок рассчитан в сумме 11 656,5 тыс. рублей.</t>
  </si>
  <si>
    <t>12.</t>
  </si>
  <si>
    <t xml:space="preserve">Код доходов 176 1 16 10021 02 0000 140 «Возмещение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</si>
  <si>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 xml:space="preserve">Страховое возмещение убытков по договорам обязательного страхования гражданской ответственности владельцев транспортных средств.</t>
  </si>
  <si>
    <t xml:space="preserve">За 5 месяцев текущего года ГКУ НСО ЦОДД получено доходов в сумме 77,6 тыс. рублей от стахового возмещения ущерба при дорожно-транспортном происшествии. По итогам 2025 года ожидается поступление доходов на уровне фактически полученных доходов за 5 месяцев текущего года в сумме 77,6 тыс. рублей.  </t>
  </si>
  <si>
    <t xml:space="preserve">В прогнозном периоде доходы ГКУ НСО ЦОДД от страхового возмещения, выплачиваемого в рамках договора ОСАГО, не прогнозируются в связи с нестабильными поступлениями доходов по данному коду. В соответствии с Методикой, при расчете прогноза доходов на 2026 - 2028 годы расчетные значения скорректированы на доходы, имеющие нестабильный, разовый характер.</t>
  </si>
  <si>
    <t>13.</t>
  </si>
  <si>
    <t xml:space="preserve">Код доходов 176 116 10022 02 0000 140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</si>
  <si>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За 5 месяцев текущего года получено доходов в сумме 348,8 тыс. рублей. Ожидаемое поступление в 2025 году составляет составляет 375,1 тыс. рублей: 
- за возмещение ущерба, причиненного имуществу ГКУ НСО ЦОДД при ДТП на основании определения районного суда от 26.01.2023 № 2-486/2023(2-6809/2022) и мирового соглашения, согласно которому ежемесячный платеж составляет 3 290,00 рублей;
- поступление неосновательного обогащения от ООО «НПО Союз-К» по постановлению седьмого Арбитражного апелляционного суда города Томска от 10.03.2025 (Дело № А45-474/2024).                                                                                                           Расчетное значение поступлений корректируется в сторону увеличения в соответствии с Методикой на доходы, имеющие нестабильный, разовый характер.</t>
  </si>
  <si>
    <t xml:space="preserve">В 2026 - 2028 годах ГКУ НСО ЦОДД прогнозируются доходы в сумме 39,5 тыс. рублей ежегодно от возмещения ущерба, причиненного имуществу ГКУ НСО ЦОДД на основании определения районного суда от 26.01.2023 № 2-486/2023(2-6809/2022) и мирового соглашения о возмещении ущерба при ДТП (ежемесячный платеж составляет 3,29 тыс. руб). Для прогноза доходов расчетные суммы поступлений корректируются в сторону уменьшения в соответствии с Методикой на доходы, имеющие нестабильный, разовый характер.</t>
  </si>
  <si>
    <t>14.</t>
  </si>
  <si>
    <t xml:space="preserve">Код доходов 176 1 16 10057 02 0000 140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</si>
  <si>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 xml:space="preserve">Доходы поступили ГКУ ЦОДД по независимой гарантии в соответствии с пунктом 1 части 15 статьи 44 Федерального закона от 05.04.2013 № 44-ФЗ «О контрактной системе в сфере закупок товаров, работ, услуг для обеспечения государственных и муниципальных нужд», из них 183,2 тыс. рублей, ООО "РОВЕР+" 207,5 тыс. рублей от ПАО Ростелеком</t>
  </si>
  <si>
    <t xml:space="preserve">За 5 месяцев текущего года ГКУ НСО ТУАД получено доходов в сумме 210,2 тыс. рублей. По итогам 2025 года ожидается поступление доходов на уровне фактически полученных доходов за 5 месяцев текущего года в сумме 210,2 тыс. рублей. Доходы получены от перевода гособеспечения заказчику (код 03512000058) по закупке №0851200000620001059 в связи с принятием решений о несоответствии требованиям в отношении трёх заявок на участие в течение квартала и от штрафных санкций в пользу заказчика на основании ч. 13 ст. 44 Федерального закона от 05.04.2013 г. №44-ФЗ (электронный аукцион №0851200000625000890).</t>
  </si>
  <si>
    <t xml:space="preserve">В прогнозном периоде доходы от возмещения убытков уклонистами, не прогнозируются. В связи с нестабильными поступлениями доходов по данному коду, в соответствии с Методикой, при расчете прогноза доходов на 2026 - 2028 годы расчетные значения скорректированы на доходы, имеющие нестабильный, разовый характер.</t>
  </si>
  <si>
    <t xml:space="preserve">Код доходов 176 1 16 10122 01 0000 140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действующим до 1 января 2020 года»</t>
  </si>
  <si>
    <t xml:space="preserve">Возврат ГКУ НСО ТУАД подрядчику по решению арбитражного суда (уменьшение размера неустойки уплаченной в 2022 году). Возврат  денежных средств по Исполнительному листу  ФС № 043858199  по делу № А45-12134/2022 от  27.07.2022 г. </t>
  </si>
  <si>
    <t xml:space="preserve">ТУАД возвращены средства подрядчику СК "Дормаш" по решению арбитражного суда (уменьшение размера неустойки)</t>
  </si>
  <si>
    <t xml:space="preserve">В связи с отрицательными значениями фактических доходов за период с 2020 года, поступление доходов по итогам текущего года не планируется. При расчете прогноза доходов фактические поступления за 2022 год скорректированы на разовые поступления в сумме 125,5 тыс. рублей и за 2023 год в сумме 758,1 тыс. рублей.</t>
  </si>
  <si>
    <t xml:space="preserve">В связи с отрицательными значениями фактических доходов за период с 2020 года, в прогнозном периоде доходы не планируются. При расчете прогноза доходов фактические поступления за 2023 год скорректированы на разовые поступления в сумме 758,1 тыс. рублей.</t>
  </si>
  <si>
    <t xml:space="preserve">В связи с отрицательными значениями фактических доходов за период с 2020 года, в прогнозном периоде доходы не планируются.</t>
  </si>
  <si>
    <t xml:space="preserve">Код доходов 176 1 16 10056 02 0000 140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</si>
  <si>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 xml:space="preserve">Доходы не ожидаются</t>
  </si>
  <si>
    <t xml:space="preserve">Доходы не прогнозируются</t>
  </si>
  <si>
    <t>17.</t>
  </si>
  <si>
    <t xml:space="preserve">Код доходов 176 117 05020 02 0000 180 «Прочие неналоговые доходы бюджетов субъектов Российской Федерации»</t>
  </si>
  <si>
    <t xml:space="preserve">Разовые доходы</t>
  </si>
  <si>
    <t xml:space="preserve">Разовые доходы от  фактического поступления в доход областного бюджета невостребованного обеспечения по контрактам.</t>
  </si>
  <si>
    <t xml:space="preserve">Доходы не ожидаются.</t>
  </si>
  <si>
    <t xml:space="preserve">Доходы не прогнозируются. При расчете прогноза доходов фактические поступления за 2023 год скорректированы на разовые поступления в сумме 6,2 тыс. рублей и за 2024 год в сумме 2 354,4 тыс. рублей.</t>
  </si>
  <si>
    <t xml:space="preserve">Доходы не прогнозируются. При расчете прогноза доходов фактические поступления за 2024 год скорректированы на разовые поступления в сумме 2 354,4 тыс. рублей.</t>
  </si>
  <si>
    <t>16.</t>
  </si>
  <si>
    <t xml:space="preserve">Код доходов 176 117 01020 02 0000 180 «Невыясненные поступления, зачисляемые в бюджеты субъектов Российской Федерации»</t>
  </si>
  <si>
    <t xml:space="preserve">Фактографический метод</t>
  </si>
  <si>
    <t xml:space="preserve">Днп, тыс. рублей</t>
  </si>
  <si>
    <t xml:space="preserve">За 5 месяцев текущего года получено доходов в сумме 35,5 тыс. рублей, которые будут уточнены в течение года. По итогам 2025 года доходов не ожидается.</t>
  </si>
  <si>
    <t>18.</t>
  </si>
  <si>
    <t xml:space="preserve">Код доходов 176 1 17 16000 02 0000 180 «Прочие неналоговые доходы бюджетов субъектов Российской Федерации в части невыясненных поступлений, по которым не осуществлен возврат (уточнение) не позднее трех лет со дня их зачисления на единый счет бюджета субъекта Российской Федерации»</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</si>
</sst>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0" formatCode="#,##0.0"/>
    <numFmt numFmtId="161" formatCode="0.0"/>
  </numFmts>
  <fonts count="4">
    <font>
      <sz val="11.000000"/>
      <color theme="1"/>
      <name val="Calibri"/>
      <scheme val="minor"/>
    </font>
    <font>
      <sz val="12.000000"/>
      <color theme="1"/>
      <name val="Times New Roman"/>
    </font>
    <font>
      <b/>
      <sz val="12.000000"/>
      <color theme="1"/>
      <name val="Times New Roman"/>
    </font>
    <font>
      <sz val="12.000000"/>
      <color theme="1" tint="0"/>
      <name val="Times New Roman"/>
    </font>
  </fonts>
  <fills count="7">
    <fill>
      <patternFill patternType="none"/>
    </fill>
    <fill>
      <patternFill patternType="gray125"/>
    </fill>
    <fill>
      <patternFill patternType="solid">
        <fgColor rgb="FFFFD9F9"/>
        <bgColor rgb="FFFFD9F9"/>
      </patternFill>
    </fill>
    <fill>
      <patternFill patternType="solid">
        <fgColor theme="9" tint="0.79998168889431442"/>
        <bgColor theme="9" tint="0.79998168889431442"/>
      </patternFill>
    </fill>
    <fill>
      <patternFill patternType="solid">
        <fgColor rgb="FFFFDDFF"/>
        <bgColor rgb="FFFFDDFF"/>
      </patternFill>
    </fill>
    <fill>
      <patternFill patternType="solid">
        <fgColor rgb="FFFFCFFF"/>
        <bgColor rgb="FFFFCFFF"/>
      </patternFill>
    </fill>
    <fill>
      <patternFill patternType="solid">
        <fgColor rgb="FFE99CFC"/>
        <bgColor rgb="FFE99CFC"/>
      </patternFill>
    </fill>
  </fills>
  <borders count="29">
    <border>
      <left style="none"/>
      <right style="none"/>
      <top style="none"/>
      <bottom style="none"/>
      <diagonal style="none"/>
    </border>
    <border>
      <left style="thin">
        <color auto="1"/>
      </left>
      <right style="thin">
        <color auto="1"/>
      </right>
      <top style="thin">
        <color auto="1"/>
      </top>
      <bottom style="thin">
        <color auto="1"/>
      </bottom>
      <diagonal style="none"/>
    </border>
    <border>
      <left style="thin">
        <color auto="1"/>
      </left>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none"/>
      <top style="thin">
        <color auto="1"/>
      </top>
      <bottom style="none"/>
      <diagonal style="none"/>
    </border>
    <border>
      <left style="none"/>
      <right style="thin">
        <color auto="1"/>
      </right>
      <top style="thin">
        <color auto="1"/>
      </top>
      <bottom style="none"/>
      <diagonal style="none"/>
    </border>
    <border>
      <left style="thin">
        <color theme="1"/>
      </left>
      <right style="thin">
        <color theme="1"/>
      </right>
      <top style="thin">
        <color theme="1"/>
      </top>
      <bottom style="thin">
        <color theme="1"/>
      </bottom>
      <diagonal style="none"/>
    </border>
    <border>
      <left style="thin">
        <color auto="1"/>
      </left>
      <right style="thin">
        <color auto="1"/>
      </right>
      <top style="none"/>
      <bottom style="thin">
        <color auto="1"/>
      </bottom>
      <diagonal style="none"/>
    </border>
    <border>
      <left style="thin">
        <color auto="1"/>
      </left>
      <right style="none"/>
      <top style="none"/>
      <bottom style="thin">
        <color auto="1"/>
      </bottom>
      <diagonal style="none"/>
    </border>
    <border>
      <left style="thin">
        <color theme="1"/>
      </left>
      <right style="thin">
        <color theme="1"/>
      </right>
      <top style="none"/>
      <bottom style="thin">
        <color theme="1"/>
      </bottom>
      <diagonal style="none"/>
    </border>
    <border>
      <left style="thin">
        <color auto="1"/>
      </left>
      <right style="thin">
        <color auto="1"/>
      </right>
      <top style="thin">
        <color auto="1"/>
      </top>
      <bottom style="none"/>
      <diagonal style="none"/>
    </border>
    <border>
      <left style="none"/>
      <right style="none"/>
      <top style="thin">
        <color theme="1"/>
      </top>
      <bottom style="thin">
        <color auto="1"/>
      </bottom>
      <diagonal style="none"/>
    </border>
    <border>
      <left style="thin">
        <color theme="1"/>
      </left>
      <right style="none"/>
      <top style="thin">
        <color theme="1"/>
      </top>
      <bottom style="thin">
        <color theme="1"/>
      </bottom>
      <diagonal style="none"/>
    </border>
    <border>
      <left style="none"/>
      <right style="none"/>
      <top style="none"/>
      <bottom style="thin">
        <color auto="1"/>
      </bottom>
      <diagonal style="none"/>
    </border>
    <border>
      <left style="none"/>
      <right style="thin">
        <color auto="1"/>
      </right>
      <top style="none"/>
      <bottom style="none"/>
      <diagonal style="none"/>
    </border>
    <border>
      <left style="none"/>
      <right style="none"/>
      <top style="thin">
        <color auto="1"/>
      </top>
      <bottom style="thin">
        <color auto="1"/>
      </bottom>
      <diagonal style="none"/>
    </border>
    <border>
      <left style="none"/>
      <right style="none"/>
      <top style="thin">
        <color auto="1"/>
      </top>
      <bottom style="none"/>
      <diagonal style="none"/>
    </border>
    <border>
      <left style="thin">
        <color auto="1"/>
      </left>
      <right style="thin">
        <color auto="1"/>
      </right>
      <top style="none"/>
      <bottom style="none"/>
      <diagonal style="none"/>
    </border>
    <border>
      <left style="none"/>
      <right style="thin">
        <color auto="1"/>
      </right>
      <top style="none"/>
      <bottom style="thin">
        <color auto="1"/>
      </bottom>
      <diagonal style="none"/>
    </border>
    <border>
      <left style="thin">
        <color auto="1"/>
      </left>
      <right style="thin">
        <color auto="1"/>
      </right>
      <top style="thin">
        <color auto="1"/>
      </top>
      <bottom style="thin">
        <color theme="1"/>
      </bottom>
      <diagonal style="none"/>
    </border>
    <border>
      <left style="none"/>
      <right style="none"/>
      <top style="none"/>
      <bottom style="thin">
        <color theme="1"/>
      </bottom>
      <diagonal style="none"/>
    </border>
    <border>
      <left style="none"/>
      <right style="thin">
        <color theme="1"/>
      </right>
      <top style="none"/>
      <bottom style="none"/>
      <diagonal style="none"/>
    </border>
    <border>
      <left style="thin">
        <color theme="1"/>
      </left>
      <right style="thin">
        <color theme="1"/>
      </right>
      <top style="thin">
        <color theme="1"/>
      </top>
      <bottom style="none"/>
      <diagonal style="none"/>
    </border>
    <border>
      <left style="thin">
        <color auto="1"/>
      </left>
      <right style="none"/>
      <top style="thin">
        <color auto="1"/>
      </top>
      <bottom style="thin">
        <color theme="1"/>
      </bottom>
      <diagonal style="none"/>
    </border>
    <border>
      <left style="thin">
        <color auto="1"/>
      </left>
      <right style="none"/>
      <top style="none"/>
      <bottom style="thin">
        <color theme="1"/>
      </bottom>
      <diagonal style="none"/>
    </border>
    <border>
      <left style="none"/>
      <right style="none"/>
      <top style="thin">
        <color theme="1"/>
      </top>
      <bottom style="thin">
        <color theme="1"/>
      </bottom>
      <diagonal style="none"/>
    </border>
    <border>
      <left style="none"/>
      <right style="thin">
        <color theme="1"/>
      </right>
      <top style="thin">
        <color theme="1"/>
      </top>
      <bottom style="thin">
        <color theme="1"/>
      </bottom>
      <diagonal style="none"/>
    </border>
    <border>
      <left style="none"/>
      <right style="thin">
        <color theme="1"/>
      </right>
      <top style="thin">
        <color auto="1"/>
      </top>
      <bottom style="thin">
        <color theme="1"/>
      </bottom>
      <diagonal style="none"/>
    </border>
  </borders>
  <cellStyleXfs count="1">
    <xf fontId="0" fillId="0" borderId="0" numFmtId="0" applyNumberFormat="1" applyFont="1" applyFill="1" applyBorder="1"/>
  </cellStyleXfs>
  <cellXfs count="157">
    <xf fontId="0" fillId="0" borderId="0" numFmtId="0" xfId="0"/>
    <xf fontId="1" fillId="0" borderId="0" numFmtId="0" xfId="0" applyFont="1"/>
    <xf fontId="2" fillId="0" borderId="0" numFmtId="0" xfId="0" applyFont="1" applyAlignment="1">
      <alignment horizontal="center" vertical="top"/>
    </xf>
    <xf fontId="2" fillId="0" borderId="0" numFmtId="0" xfId="0" applyFont="1" applyAlignment="1">
      <alignment horizontal="center"/>
    </xf>
    <xf fontId="2" fillId="0" borderId="0" numFmtId="0" xfId="0" applyFont="1" applyAlignment="1">
      <alignment horizontal="center" vertical="center" wrapText="1"/>
    </xf>
    <xf fontId="2" fillId="0" borderId="1" numFmtId="0" xfId="0" applyFont="1" applyBorder="1" applyAlignment="1">
      <alignment horizontal="center" vertical="center" wrapText="1"/>
    </xf>
    <xf fontId="2" fillId="0" borderId="2" numFmtId="0" xfId="0" applyFont="1" applyBorder="1" applyAlignment="1">
      <alignment horizontal="center" vertical="center" wrapText="1"/>
    </xf>
    <xf fontId="2" fillId="0" borderId="3" numFmtId="0" xfId="0" applyFont="1" applyBorder="1" applyAlignment="1">
      <alignment horizontal="center" vertical="center" wrapText="1"/>
    </xf>
    <xf fontId="1" fillId="0" borderId="1" numFmtId="0" xfId="0" applyFont="1" applyBorder="1" applyAlignment="1">
      <alignment horizontal="center" vertical="center" wrapText="1"/>
    </xf>
    <xf fontId="1" fillId="0" borderId="0" numFmtId="0" xfId="0" applyFont="1" applyAlignment="1">
      <alignment horizontal="center" vertical="center" wrapText="1"/>
    </xf>
    <xf fontId="1" fillId="0" borderId="1" numFmtId="160" xfId="0" applyNumberFormat="1" applyFont="1" applyBorder="1" applyAlignment="1">
      <alignment horizontal="center" vertical="center" wrapText="1"/>
    </xf>
    <xf fontId="1" fillId="0" borderId="1" numFmtId="160" xfId="0" applyNumberFormat="1" applyFont="1" applyBorder="1" applyAlignment="1">
      <alignment horizontal="left" vertical="top" wrapText="1"/>
    </xf>
    <xf fontId="1" fillId="0" borderId="0" numFmtId="160" xfId="0" applyNumberFormat="1" applyFont="1" applyAlignment="1">
      <alignment horizontal="center" vertical="center" wrapText="1"/>
    </xf>
    <xf fontId="1" fillId="0" borderId="1" numFmtId="49" xfId="0" applyNumberFormat="1" applyFont="1" applyBorder="1" applyAlignment="1">
      <alignment horizontal="left" vertical="top" wrapText="1"/>
    </xf>
    <xf fontId="1" fillId="0" borderId="4" numFmtId="160" xfId="0" applyNumberFormat="1" applyFont="1" applyBorder="1" applyAlignment="1">
      <alignment horizontal="center" vertical="center" wrapText="1"/>
    </xf>
    <xf fontId="3" fillId="0" borderId="1" numFmtId="49" xfId="0" applyNumberFormat="1" applyFont="1" applyBorder="1" applyAlignment="1">
      <alignment horizontal="left" vertical="top" wrapText="1"/>
    </xf>
    <xf fontId="1" fillId="2" borderId="1" numFmtId="0" xfId="0" applyFont="1" applyFill="1" applyBorder="1" applyAlignment="1">
      <alignment horizontal="center" vertical="center" wrapText="1"/>
    </xf>
    <xf fontId="1" fillId="2" borderId="1" numFmtId="161" xfId="0" applyNumberFormat="1" applyFont="1" applyFill="1" applyBorder="1" applyAlignment="1">
      <alignment horizontal="center" vertical="center" wrapText="1"/>
    </xf>
    <xf fontId="1" fillId="3" borderId="1" numFmtId="0" xfId="0" applyFont="1" applyFill="1" applyBorder="1" applyAlignment="1">
      <alignment horizontal="center" vertical="center" wrapText="1"/>
    </xf>
    <xf fontId="1" fillId="3" borderId="1" numFmtId="160" xfId="0" applyNumberFormat="1" applyFont="1" applyFill="1" applyBorder="1" applyAlignment="1">
      <alignment horizontal="center" vertical="center" wrapText="1"/>
    </xf>
    <xf fontId="1" fillId="0" borderId="0" numFmtId="0" xfId="0" applyFont="1" applyAlignment="1">
      <alignment wrapText="1"/>
    </xf>
    <xf fontId="1" fillId="0" borderId="0" numFmtId="161" xfId="0" applyNumberFormat="1" applyFont="1" applyAlignment="1">
      <alignment horizontal="left"/>
    </xf>
    <xf fontId="2" fillId="0" borderId="1" numFmtId="0" xfId="0" applyFont="1" applyBorder="1" applyAlignment="1">
      <alignment vertical="center" wrapText="1"/>
    </xf>
    <xf fontId="2" fillId="0" borderId="5" numFmtId="0" xfId="0" applyFont="1" applyBorder="1" applyAlignment="1">
      <alignment horizontal="center" vertical="center" wrapText="1"/>
    </xf>
    <xf fontId="2" fillId="0" borderId="6" numFmtId="0" xfId="0" applyFont="1" applyBorder="1" applyAlignment="1">
      <alignment horizontal="center" vertical="center" wrapText="1"/>
    </xf>
    <xf fontId="1" fillId="0" borderId="7" numFmtId="0" xfId="0" applyFont="1" applyBorder="1" applyAlignment="1">
      <alignment horizontal="center" vertical="center" wrapText="1"/>
    </xf>
    <xf fontId="1" fillId="0" borderId="7" numFmtId="161" xfId="0" applyNumberFormat="1" applyFont="1" applyBorder="1" applyAlignment="1">
      <alignment horizontal="center" vertical="center" wrapText="1"/>
    </xf>
    <xf fontId="1" fillId="0" borderId="3" numFmtId="160" xfId="0" applyNumberFormat="1" applyFont="1" applyBorder="1" applyAlignment="1">
      <alignment horizontal="left" vertical="top" wrapText="1"/>
    </xf>
    <xf fontId="1" fillId="0" borderId="6" numFmtId="160" xfId="0" applyNumberFormat="1" applyFont="1" applyBorder="1" applyAlignment="1">
      <alignment horizontal="left" vertical="top" wrapText="1"/>
    </xf>
    <xf fontId="1" fillId="0" borderId="8" numFmtId="0" xfId="0" applyFont="1" applyBorder="1" applyAlignment="1">
      <alignment horizontal="center" vertical="center" wrapText="1"/>
    </xf>
    <xf fontId="1" fillId="0" borderId="8" numFmtId="161" xfId="0" applyNumberFormat="1" applyFont="1" applyBorder="1" applyAlignment="1">
      <alignment horizontal="center" vertical="center" wrapText="1"/>
    </xf>
    <xf fontId="1" fillId="0" borderId="9" numFmtId="161" xfId="0" applyNumberFormat="1" applyFont="1" applyBorder="1" applyAlignment="1">
      <alignment horizontal="center" vertical="center" wrapText="1"/>
    </xf>
    <xf fontId="1" fillId="0" borderId="7" numFmtId="160" xfId="0" applyNumberFormat="1" applyFont="1" applyBorder="1" applyAlignment="1">
      <alignment horizontal="left" vertical="top" wrapText="1"/>
    </xf>
    <xf fontId="1" fillId="0" borderId="4" numFmtId="0" xfId="0" applyFont="1" applyBorder="1" applyAlignment="1">
      <alignment horizontal="center" vertical="center" wrapText="1"/>
    </xf>
    <xf fontId="1" fillId="0" borderId="2" numFmtId="161" xfId="0" applyNumberFormat="1" applyFont="1" applyBorder="1" applyAlignment="1">
      <alignment horizontal="center" vertical="center" wrapText="1"/>
    </xf>
    <xf fontId="1" fillId="0" borderId="1" numFmtId="161" xfId="0" applyNumberFormat="1" applyFont="1" applyBorder="1" applyAlignment="1">
      <alignment horizontal="center" vertical="center" wrapText="1"/>
    </xf>
    <xf fontId="1" fillId="0" borderId="10" numFmtId="49" xfId="0" applyNumberFormat="1" applyFont="1" applyBorder="1" applyAlignment="1">
      <alignment horizontal="left" vertical="center" wrapText="1"/>
    </xf>
    <xf fontId="1" fillId="3" borderId="1" numFmtId="161" xfId="0" applyNumberFormat="1" applyFont="1" applyFill="1" applyBorder="1" applyAlignment="1">
      <alignment horizontal="center" vertical="center" wrapText="1"/>
    </xf>
    <xf fontId="1" fillId="3" borderId="2" numFmtId="161" xfId="0" applyNumberFormat="1" applyFont="1" applyFill="1" applyBorder="1" applyAlignment="1">
      <alignment horizontal="center" vertical="center" wrapText="1"/>
    </xf>
    <xf fontId="2" fillId="0" borderId="11" numFmtId="0" xfId="0" applyFont="1" applyBorder="1" applyAlignment="1">
      <alignment horizontal="center" vertical="center" wrapText="1"/>
    </xf>
    <xf fontId="2" fillId="0" borderId="7" numFmtId="0" xfId="0" applyFont="1" applyBorder="1" applyAlignment="1">
      <alignment horizontal="center" vertical="center" wrapText="1"/>
    </xf>
    <xf fontId="1" fillId="0" borderId="12" numFmtId="161" xfId="0" applyNumberFormat="1" applyFont="1" applyBorder="1" applyAlignment="1">
      <alignment horizontal="center" vertical="center" wrapText="1"/>
    </xf>
    <xf fontId="1" fillId="0" borderId="0" numFmtId="161" xfId="0" applyNumberFormat="1" applyFont="1" applyAlignment="1">
      <alignment horizontal="center" vertical="center" wrapText="1"/>
    </xf>
    <xf fontId="1" fillId="0" borderId="8" numFmtId="160" xfId="0" applyNumberFormat="1" applyFont="1" applyBorder="1" applyAlignment="1">
      <alignment horizontal="left" vertical="top" wrapText="1"/>
    </xf>
    <xf fontId="1" fillId="0" borderId="11" numFmtId="0" xfId="0" applyFont="1" applyBorder="1" applyAlignment="1">
      <alignment horizontal="center" vertical="center" wrapText="1"/>
    </xf>
    <xf fontId="1" fillId="2" borderId="7" numFmtId="0" xfId="0" applyFont="1" applyFill="1" applyBorder="1" applyAlignment="1">
      <alignment horizontal="center" vertical="center" wrapText="1"/>
    </xf>
    <xf fontId="1" fillId="2" borderId="13" numFmtId="0" xfId="0" applyFont="1" applyFill="1" applyBorder="1" applyAlignment="1">
      <alignment horizontal="center" vertical="center" wrapText="1"/>
    </xf>
    <xf fontId="1" fillId="2" borderId="0" numFmtId="161" xfId="0" applyNumberFormat="1" applyFont="1" applyFill="1" applyAlignment="1">
      <alignment horizontal="center" vertical="center" wrapText="1"/>
    </xf>
    <xf fontId="1" fillId="3" borderId="7" numFmtId="0" xfId="0" applyFont="1" applyFill="1" applyBorder="1" applyAlignment="1">
      <alignment horizontal="center" vertical="center" wrapText="1"/>
    </xf>
    <xf fontId="1" fillId="3" borderId="13" numFmtId="0" xfId="0" applyFont="1" applyFill="1" applyBorder="1" applyAlignment="1">
      <alignment horizontal="center" vertical="center" wrapText="1"/>
    </xf>
    <xf fontId="1" fillId="3" borderId="1" numFmtId="1" xfId="0" applyNumberFormat="1" applyFont="1" applyFill="1" applyBorder="1" applyAlignment="1">
      <alignment horizontal="center" vertical="center" wrapText="1"/>
    </xf>
    <xf fontId="2" fillId="0" borderId="14" numFmtId="0" xfId="0" applyFont="1" applyBorder="1" applyAlignment="1">
      <alignment horizontal="center" vertical="center" wrapText="1"/>
    </xf>
    <xf fontId="2" fillId="0" borderId="15" numFmtId="0" xfId="0" applyFont="1" applyBorder="1" applyAlignment="1">
      <alignment horizontal="center" vertical="top"/>
    </xf>
    <xf fontId="2" fillId="0" borderId="16" numFmtId="0" xfId="0" applyFont="1" applyBorder="1" applyAlignment="1">
      <alignment horizontal="center" vertical="center" wrapText="1"/>
    </xf>
    <xf fontId="2" fillId="0" borderId="17" numFmtId="0" xfId="0" applyFont="1" applyBorder="1" applyAlignment="1">
      <alignment horizontal="center" vertical="center" wrapText="1"/>
    </xf>
    <xf fontId="1" fillId="0" borderId="1" numFmtId="160" xfId="0" applyNumberFormat="1" applyFont="1" applyBorder="1" applyAlignment="1">
      <alignment horizontal="right"/>
    </xf>
    <xf fontId="1" fillId="0" borderId="0" numFmtId="1" xfId="0" applyNumberFormat="1" applyFont="1" applyAlignment="1">
      <alignment horizontal="center" vertical="center" wrapText="1"/>
    </xf>
    <xf fontId="1" fillId="0" borderId="0" numFmtId="160" xfId="0" applyNumberFormat="1" applyFont="1" applyAlignment="1">
      <alignment horizontal="right" vertical="center" wrapText="1"/>
    </xf>
    <xf fontId="1" fillId="0" borderId="1" numFmtId="3" xfId="0" applyNumberFormat="1" applyFont="1" applyBorder="1" applyAlignment="1">
      <alignment horizontal="center" vertical="center" wrapText="1"/>
    </xf>
    <xf fontId="1" fillId="0" borderId="1" numFmtId="1" xfId="0" applyNumberFormat="1" applyFont="1" applyBorder="1" applyAlignment="1">
      <alignment horizontal="center" vertical="center" wrapText="1"/>
    </xf>
    <xf fontId="1" fillId="0" borderId="1" numFmtId="160" xfId="0" applyNumberFormat="1" applyFont="1" applyBorder="1" applyAlignment="1">
      <alignment horizontal="right" vertical="center" wrapText="1"/>
    </xf>
    <xf fontId="1" fillId="2" borderId="1" numFmtId="160" xfId="0" applyNumberFormat="1" applyFont="1" applyFill="1" applyBorder="1" applyAlignment="1">
      <alignment horizontal="center" vertical="center" wrapText="1"/>
    </xf>
    <xf fontId="1" fillId="4" borderId="1" numFmtId="161" xfId="0" applyNumberFormat="1" applyFont="1" applyFill="1" applyBorder="1" applyAlignment="1">
      <alignment horizontal="center" vertical="center" wrapText="1"/>
    </xf>
    <xf fontId="1" fillId="2" borderId="0" numFmtId="161" xfId="0" applyNumberFormat="1" applyFont="1" applyFill="1" applyAlignment="1">
      <alignment horizontal="right" vertical="center" wrapText="1"/>
    </xf>
    <xf fontId="1" fillId="0" borderId="11" numFmtId="49" xfId="0" applyNumberFormat="1" applyFont="1" applyBorder="1" applyAlignment="1">
      <alignment horizontal="left" vertical="top" wrapText="1"/>
    </xf>
    <xf fontId="1" fillId="3" borderId="1" numFmtId="160" xfId="0" applyNumberFormat="1" applyFont="1" applyFill="1" applyBorder="1" applyAlignment="1">
      <alignment horizontal="right" vertical="center" wrapText="1"/>
    </xf>
    <xf fontId="1" fillId="0" borderId="18" numFmtId="49" xfId="0" applyNumberFormat="1" applyFont="1" applyBorder="1" applyAlignment="1">
      <alignment horizontal="left" vertical="top" wrapText="1"/>
    </xf>
    <xf fontId="1" fillId="0" borderId="8" numFmtId="49" xfId="0" applyNumberFormat="1" applyFont="1" applyBorder="1" applyAlignment="1">
      <alignment horizontal="left" vertical="top" wrapText="1"/>
    </xf>
    <xf fontId="2" fillId="0" borderId="9" numFmtId="0" xfId="0" applyFont="1" applyBorder="1" applyAlignment="1">
      <alignment horizontal="center" vertical="center" wrapText="1"/>
    </xf>
    <xf fontId="2" fillId="0" borderId="19" numFmtId="0" xfId="0" applyFont="1" applyBorder="1" applyAlignment="1">
      <alignment horizontal="center" vertical="center" wrapText="1"/>
    </xf>
    <xf fontId="2" fillId="0" borderId="8" numFmtId="0" xfId="0" applyFont="1" applyBorder="1" applyAlignment="1">
      <alignment horizontal="center" vertical="center" wrapText="1"/>
    </xf>
    <xf fontId="1" fillId="0" borderId="1" numFmtId="160" xfId="0" applyNumberFormat="1" applyFont="1" applyBorder="1" applyAlignment="1">
      <alignment vertical="center"/>
    </xf>
    <xf fontId="1" fillId="4" borderId="1" numFmtId="0" xfId="0" applyFont="1" applyFill="1" applyBorder="1" applyAlignment="1">
      <alignment horizontal="center" vertical="center" wrapText="1"/>
    </xf>
    <xf fontId="1" fillId="4" borderId="1" numFmtId="1" xfId="0" applyNumberFormat="1" applyFont="1" applyFill="1" applyBorder="1" applyAlignment="1">
      <alignment horizontal="center" vertical="center" wrapText="1"/>
    </xf>
    <xf fontId="1" fillId="4" borderId="1" numFmtId="160" xfId="0" applyNumberFormat="1" applyFont="1" applyFill="1" applyBorder="1" applyAlignment="1">
      <alignment vertical="center"/>
    </xf>
    <xf fontId="1" fillId="0" borderId="20" numFmtId="49" xfId="0" applyNumberFormat="1" applyFont="1" applyBorder="1" applyAlignment="1">
      <alignment horizontal="left" vertical="top" wrapText="1"/>
    </xf>
    <xf fontId="1" fillId="3" borderId="2" numFmtId="160" xfId="0" applyNumberFormat="1" applyFont="1" applyFill="1" applyBorder="1" applyAlignment="1">
      <alignment vertical="center"/>
    </xf>
    <xf fontId="1" fillId="0" borderId="7" numFmtId="49" xfId="0" applyNumberFormat="1" applyFont="1" applyBorder="1" applyAlignment="1">
      <alignment horizontal="left" vertical="top" wrapText="1"/>
    </xf>
    <xf fontId="1" fillId="4" borderId="1" numFmtId="2" xfId="0" applyNumberFormat="1" applyFont="1" applyFill="1" applyBorder="1" applyAlignment="1">
      <alignment horizontal="center" vertical="center" wrapText="1"/>
    </xf>
    <xf fontId="1" fillId="3" borderId="1" numFmtId="2" xfId="0" applyNumberFormat="1" applyFont="1" applyFill="1" applyBorder="1" applyAlignment="1">
      <alignment horizontal="center" vertical="center" wrapText="1"/>
    </xf>
    <xf fontId="2" fillId="0" borderId="7" numFmtId="0" xfId="0" applyFont="1" applyBorder="1" applyAlignment="1">
      <alignment vertical="center" wrapText="1"/>
    </xf>
    <xf fontId="1" fillId="0" borderId="7" numFmtId="0" xfId="0" applyFont="1" applyBorder="1"/>
    <xf fontId="1" fillId="0" borderId="7" numFmtId="160" xfId="0" applyNumberFormat="1" applyFont="1" applyBorder="1" applyAlignment="1">
      <alignment horizontal="center" vertical="center" wrapText="1"/>
    </xf>
    <xf fontId="2" fillId="0" borderId="7" numFmtId="160" xfId="0" applyNumberFormat="1" applyFont="1" applyBorder="1" applyAlignment="1">
      <alignment horizontal="center" vertical="center" wrapText="1"/>
    </xf>
    <xf fontId="1" fillId="5" borderId="7" numFmtId="0" xfId="0" applyFont="1" applyFill="1" applyBorder="1" applyAlignment="1">
      <alignment horizontal="center" vertical="center" wrapText="1"/>
    </xf>
    <xf fontId="1" fillId="2" borderId="7" numFmtId="161" xfId="0" applyNumberFormat="1" applyFont="1" applyFill="1" applyBorder="1" applyAlignment="1">
      <alignment horizontal="center" vertical="center" wrapText="1"/>
    </xf>
    <xf fontId="1" fillId="5" borderId="7" numFmtId="160" xfId="0" applyNumberFormat="1" applyFont="1" applyFill="1" applyBorder="1" applyAlignment="1">
      <alignment horizontal="center" vertical="center" wrapText="1"/>
    </xf>
    <xf fontId="1" fillId="0" borderId="0" numFmtId="0" xfId="0" applyFont="1" applyAlignment="1">
      <alignment vertical="top" wrapText="1"/>
    </xf>
    <xf fontId="1" fillId="3" borderId="7" numFmtId="161" xfId="0" applyNumberFormat="1" applyFont="1" applyFill="1" applyBorder="1" applyAlignment="1">
      <alignment horizontal="center" vertical="center" wrapText="1"/>
    </xf>
    <xf fontId="1" fillId="3" borderId="7" numFmtId="160" xfId="0" applyNumberFormat="1" applyFont="1" applyFill="1" applyBorder="1" applyAlignment="1">
      <alignment horizontal="center" vertical="center" wrapText="1"/>
    </xf>
    <xf fontId="1" fillId="0" borderId="0" numFmtId="160" xfId="0" applyNumberFormat="1" applyFont="1" applyAlignment="1">
      <alignment horizontal="left" vertical="top" wrapText="1"/>
    </xf>
    <xf fontId="1" fillId="0" borderId="0" numFmtId="0" xfId="0" applyFont="1" applyAlignment="1">
      <alignment vertical="center"/>
    </xf>
    <xf fontId="2" fillId="0" borderId="7" numFmtId="0" xfId="0" applyFont="1" applyBorder="1" applyAlignment="1">
      <alignment horizontal="center" wrapText="1"/>
    </xf>
    <xf fontId="2" fillId="0" borderId="7" numFmtId="0" xfId="0" applyFont="1" applyBorder="1" applyAlignment="1">
      <alignment horizontal="center" vertical="center"/>
    </xf>
    <xf fontId="1" fillId="0" borderId="7" numFmtId="160" xfId="0" applyNumberFormat="1" applyFont="1" applyBorder="1"/>
    <xf fontId="1" fillId="0" borderId="7" numFmtId="160" xfId="0" applyNumberFormat="1" applyFont="1" applyBorder="1" applyAlignment="1">
      <alignment horizontal="center"/>
    </xf>
    <xf fontId="1" fillId="0" borderId="7" numFmtId="160" xfId="0" applyNumberFormat="1" applyFont="1" applyBorder="1" applyAlignment="1">
      <alignment horizontal="center" vertical="center"/>
    </xf>
    <xf fontId="1" fillId="2" borderId="7" numFmtId="160" xfId="0" applyNumberFormat="1" applyFont="1" applyFill="1" applyBorder="1" applyAlignment="1">
      <alignment vertical="center"/>
    </xf>
    <xf fontId="3" fillId="0" borderId="7" numFmtId="49" xfId="0" applyNumberFormat="1" applyFont="1" applyBorder="1" applyAlignment="1">
      <alignment horizontal="left" vertical="top" wrapText="1"/>
    </xf>
    <xf fontId="1" fillId="2" borderId="7" numFmtId="49" xfId="0" applyNumberFormat="1" applyFont="1" applyFill="1" applyBorder="1" applyAlignment="1">
      <alignment horizontal="center" vertical="center"/>
    </xf>
    <xf fontId="1" fillId="3" borderId="7" numFmtId="160" xfId="0" applyNumberFormat="1" applyFont="1" applyFill="1" applyBorder="1"/>
    <xf fontId="1" fillId="3" borderId="7" numFmtId="160" xfId="0" applyNumberFormat="1" applyFont="1" applyFill="1" applyBorder="1" applyAlignment="1">
      <alignment vertical="center"/>
    </xf>
    <xf fontId="1" fillId="3" borderId="7" numFmtId="49" xfId="0" applyNumberFormat="1" applyFont="1" applyFill="1" applyBorder="1" applyAlignment="1">
      <alignment horizontal="center" vertical="center"/>
    </xf>
    <xf fontId="1" fillId="3" borderId="7" numFmtId="0" xfId="0" applyFont="1" applyFill="1" applyBorder="1" applyAlignment="1">
      <alignment vertical="center"/>
    </xf>
    <xf fontId="2" fillId="0" borderId="7" numFmtId="0" xfId="0" applyFont="1" applyBorder="1" applyAlignment="1">
      <alignment wrapText="1"/>
    </xf>
    <xf fontId="1" fillId="0" borderId="7" numFmtId="0" xfId="0" applyFont="1" applyBorder="1" applyAlignment="1">
      <alignment vertical="center"/>
    </xf>
    <xf fontId="1" fillId="0" borderId="7" numFmtId="160" xfId="0" applyNumberFormat="1" applyFont="1" applyBorder="1" applyAlignment="1">
      <alignment vertical="center"/>
    </xf>
    <xf fontId="1" fillId="2" borderId="0" numFmtId="160" xfId="0" applyNumberFormat="1" applyFont="1" applyFill="1" applyAlignment="1">
      <alignment vertical="center"/>
    </xf>
    <xf fontId="1" fillId="3" borderId="0" numFmtId="160" xfId="0" applyNumberFormat="1" applyFont="1" applyFill="1" applyAlignment="1">
      <alignment vertical="center"/>
    </xf>
    <xf fontId="2" fillId="0" borderId="21" numFmtId="0" xfId="0" applyFont="1" applyBorder="1" applyAlignment="1">
      <alignment horizontal="center" vertical="center" wrapText="1"/>
    </xf>
    <xf fontId="1" fillId="0" borderId="21" numFmtId="0" xfId="0" applyFont="1" applyBorder="1" applyAlignment="1">
      <alignment vertical="center"/>
    </xf>
    <xf fontId="2" fillId="0" borderId="22" numFmtId="0" xfId="0" applyFont="1" applyBorder="1" applyAlignment="1">
      <alignment horizontal="center" vertical="top"/>
    </xf>
    <xf fontId="1" fillId="0" borderId="7" numFmtId="160" xfId="0" applyNumberFormat="1" applyFont="1" applyBorder="1" applyAlignment="1">
      <alignment horizontal="right" vertical="center" wrapText="1"/>
    </xf>
    <xf fontId="1" fillId="0" borderId="7" numFmtId="160" xfId="0" applyNumberFormat="1" applyFont="1" applyBorder="1" applyAlignment="1">
      <alignment horizontal="right"/>
    </xf>
    <xf fontId="1" fillId="0" borderId="7" numFmtId="160" xfId="0" applyNumberFormat="1" applyFont="1" applyBorder="1" applyAlignment="1">
      <alignment horizontal="right" vertical="center"/>
    </xf>
    <xf fontId="3" fillId="2" borderId="7" numFmtId="160" xfId="0" applyNumberFormat="1" applyFont="1" applyFill="1" applyBorder="1" applyAlignment="1">
      <alignment vertical="center"/>
    </xf>
    <xf fontId="1" fillId="2" borderId="7" numFmtId="161" xfId="0" applyNumberFormat="1" applyFont="1" applyFill="1" applyBorder="1"/>
    <xf fontId="1" fillId="2" borderId="7" numFmtId="0" xfId="0" applyFont="1" applyFill="1" applyBorder="1" applyAlignment="1">
      <alignment vertical="center"/>
    </xf>
    <xf fontId="1" fillId="3" borderId="7" numFmtId="0" xfId="0" applyFont="1" applyFill="1" applyBorder="1"/>
    <xf fontId="1" fillId="2" borderId="7" numFmtId="160" xfId="0" applyNumberFormat="1" applyFont="1" applyFill="1" applyBorder="1"/>
    <xf fontId="1" fillId="3" borderId="7" numFmtId="161" xfId="0" applyNumberFormat="1" applyFont="1" applyFill="1" applyBorder="1"/>
    <xf fontId="1" fillId="2" borderId="7" numFmtId="161" xfId="0" applyNumberFormat="1" applyFont="1" applyFill="1" applyBorder="1" applyAlignment="1">
      <alignment vertical="center"/>
    </xf>
    <xf fontId="1" fillId="2" borderId="7" numFmtId="0" xfId="0" applyFont="1" applyFill="1" applyBorder="1"/>
    <xf fontId="1" fillId="0" borderId="23" numFmtId="49" xfId="0" applyNumberFormat="1" applyFont="1" applyBorder="1" applyAlignment="1">
      <alignment horizontal="left" vertical="top" wrapText="1"/>
    </xf>
    <xf fontId="1" fillId="0" borderId="10" numFmtId="49" xfId="0" applyNumberFormat="1" applyFont="1" applyBorder="1" applyAlignment="1">
      <alignment horizontal="left" vertical="top" wrapText="1"/>
    </xf>
    <xf fontId="1" fillId="0" borderId="7" numFmtId="49" xfId="0" applyNumberFormat="1" applyFont="1" applyBorder="1" applyAlignment="1">
      <alignment vertical="top" wrapText="1"/>
    </xf>
    <xf fontId="2" fillId="0" borderId="2" numFmtId="0" xfId="0" applyFont="1" applyBorder="1" applyAlignment="1">
      <alignment horizontal="center" wrapText="1"/>
    </xf>
    <xf fontId="2" fillId="0" borderId="23" numFmtId="0" xfId="0" applyFont="1" applyBorder="1" applyAlignment="1">
      <alignment horizontal="center" vertical="center" wrapText="1"/>
    </xf>
    <xf fontId="1" fillId="0" borderId="1" numFmtId="160" xfId="0" applyNumberFormat="1" applyFont="1" applyBorder="1"/>
    <xf fontId="1" fillId="0" borderId="8" numFmtId="160" xfId="0" applyNumberFormat="1" applyFont="1" applyBorder="1"/>
    <xf fontId="1" fillId="0" borderId="8" numFmtId="160" xfId="0" applyNumberFormat="1" applyFont="1" applyBorder="1" applyAlignment="1">
      <alignment horizontal="center"/>
    </xf>
    <xf fontId="1" fillId="0" borderId="2" numFmtId="160" xfId="0" applyNumberFormat="1" applyFont="1" applyBorder="1" applyAlignment="1">
      <alignment horizontal="left" vertical="top" wrapText="1"/>
    </xf>
    <xf fontId="1" fillId="0" borderId="0" numFmtId="160" xfId="0" applyNumberFormat="1" applyFont="1"/>
    <xf fontId="1" fillId="0" borderId="1" numFmtId="160" xfId="0" applyNumberFormat="1" applyFont="1" applyBorder="1" applyAlignment="1">
      <alignment horizontal="center"/>
    </xf>
    <xf fontId="1" fillId="0" borderId="24" numFmtId="49" xfId="0" applyNumberFormat="1" applyFont="1" applyBorder="1" applyAlignment="1">
      <alignment horizontal="left" vertical="top" wrapText="1"/>
    </xf>
    <xf fontId="1" fillId="0" borderId="1" numFmtId="0" xfId="0" applyFont="1" applyBorder="1"/>
    <xf fontId="1" fillId="0" borderId="11" numFmtId="160" xfId="0" applyNumberFormat="1" applyFont="1" applyBorder="1" applyAlignment="1">
      <alignment horizontal="center"/>
    </xf>
    <xf fontId="1" fillId="0" borderId="25" numFmtId="49" xfId="0" applyNumberFormat="1" applyFont="1" applyBorder="1" applyAlignment="1">
      <alignment horizontal="left" vertical="top" wrapText="1"/>
    </xf>
    <xf fontId="1" fillId="2" borderId="1" numFmtId="160" xfId="0" applyNumberFormat="1" applyFont="1" applyFill="1" applyBorder="1"/>
    <xf fontId="1" fillId="2" borderId="2" numFmtId="0" xfId="0" applyFont="1" applyFill="1" applyBorder="1"/>
    <xf fontId="1" fillId="0" borderId="0" numFmtId="49" xfId="0" applyNumberFormat="1" applyFont="1" applyAlignment="1">
      <alignment horizontal="left" vertical="top" wrapText="1"/>
    </xf>
    <xf fontId="1" fillId="3" borderId="1" numFmtId="160" xfId="0" applyNumberFormat="1" applyFont="1" applyFill="1" applyBorder="1"/>
    <xf fontId="1" fillId="3" borderId="2" numFmtId="0" xfId="0" applyFont="1" applyFill="1" applyBorder="1"/>
    <xf fontId="1" fillId="0" borderId="0" numFmtId="49" xfId="0" applyNumberFormat="1" applyFont="1" applyAlignment="1">
      <alignment vertical="top" wrapText="1"/>
    </xf>
    <xf fontId="1" fillId="3" borderId="1" numFmtId="160" xfId="0" applyNumberFormat="1" applyFont="1" applyFill="1" applyBorder="1" applyAlignment="1">
      <alignment vertical="center"/>
    </xf>
    <xf fontId="1" fillId="3" borderId="2" numFmtId="0" xfId="0" applyFont="1" applyFill="1" applyBorder="1" applyAlignment="1">
      <alignment vertical="center"/>
    </xf>
    <xf fontId="1" fillId="0" borderId="21" numFmtId="0" xfId="0" applyFont="1" applyBorder="1"/>
    <xf fontId="2" fillId="0" borderId="13" numFmtId="0" xfId="0" applyFont="1" applyBorder="1" applyAlignment="1">
      <alignment horizontal="center" vertical="center" wrapText="1"/>
    </xf>
    <xf fontId="2" fillId="0" borderId="26" numFmtId="0" xfId="0" applyFont="1" applyBorder="1" applyAlignment="1">
      <alignment horizontal="center" vertical="center" wrapText="1"/>
    </xf>
    <xf fontId="2" fillId="0" borderId="27" numFmtId="0" xfId="0" applyFont="1" applyBorder="1" applyAlignment="1">
      <alignment horizontal="center" vertical="center" wrapText="1"/>
    </xf>
    <xf fontId="2" fillId="6" borderId="7" numFmtId="0" xfId="0" applyFont="1" applyFill="1" applyBorder="1" applyAlignment="1">
      <alignment horizontal="center" vertical="center" wrapText="1"/>
    </xf>
    <xf fontId="1" fillId="6" borderId="7" numFmtId="160" xfId="0" applyNumberFormat="1" applyFont="1" applyFill="1" applyBorder="1"/>
    <xf fontId="1" fillId="6" borderId="7" numFmtId="0" xfId="0" applyFont="1" applyFill="1" applyBorder="1"/>
    <xf fontId="1" fillId="3" borderId="7" numFmtId="49" xfId="0" applyNumberFormat="1" applyFont="1" applyFill="1" applyBorder="1" applyAlignment="1">
      <alignment horizontal="center"/>
    </xf>
    <xf fontId="1" fillId="6" borderId="7" numFmtId="160" xfId="0" applyNumberFormat="1" applyFont="1" applyFill="1" applyBorder="1" applyAlignment="1">
      <alignment vertical="center"/>
    </xf>
    <xf fontId="1" fillId="6" borderId="7" numFmtId="0" xfId="0" applyFont="1" applyFill="1" applyBorder="1" applyAlignment="1">
      <alignment vertical="center"/>
    </xf>
    <xf fontId="2" fillId="0" borderId="28" numFmtId="0" xfId="0" applyFont="1" applyBorder="1" applyAlignment="1">
      <alignmen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11" Type="http://schemas.openxmlformats.org/officeDocument/2006/relationships/sharedStrings" Target="sharedStrings.xml"/><Relationship  Id="rId10" Type="http://schemas.openxmlformats.org/officeDocument/2006/relationships/theme" Target="theme/theme1.xml"/><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12" Type="http://schemas.openxmlformats.org/officeDocument/2006/relationships/styles" Target="styles.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Relationships xmlns="http://schemas.openxmlformats.org/package/2006/relationships"><Relationship Id="rId1" Type="http://schemas.openxmlformats.org/officeDocument/2006/relationships/image" Target="../media/image1.png"/></Relationships>
</file>

<file path=xl/drawings/_rels/drawing2.xml.rels><?xml version="1.0" encoding="UTF-8" standalone="yes"?><Relationships xmlns="http://schemas.openxmlformats.org/package/2006/relationships"></Relationships>
</file>

<file path=xl/drawings/_rels/drawing3.xml.rels><?xml version="1.0" encoding="UTF-8" standalone="yes"?><Relationships xmlns="http://schemas.openxmlformats.org/package/2006/relationships"></Relationships>
</file>

<file path=xl/drawings/_rels/drawing4.xml.rels><?xml version="1.0" encoding="UTF-8" standalone="yes"?><Relationships xmlns="http://schemas.openxmlformats.org/package/2006/relationships"><Relationship Id="rId1" Type="http://schemas.openxmlformats.org/officeDocument/2006/relationships/image" Target="../media/image2.png"/></Relationships>
</file>

<file path=xl/drawings/_rels/drawing5.xml.rels><?xml version="1.0" encoding="UTF-8" standalone="yes"?><Relationships xmlns="http://schemas.openxmlformats.org/package/2006/relationships"><Relationship Id="rId1" Type="http://schemas.openxmlformats.org/officeDocument/2006/relationships/image" Target="../media/image3.png"/></Relationships>
</file>

<file path=xl/drawings/_rels/drawing6.xml.rels><?xml version="1.0" encoding="UTF-8" standalone="yes"?><Relationships xmlns="http://schemas.openxmlformats.org/package/2006/relationships"><Relationship Id="rId1" Type="http://schemas.openxmlformats.org/officeDocument/2006/relationships/image" Target="../media/image4.png"/></Relationships>
</file>

<file path=xl/drawings/_rels/drawing7.xml.rels><?xml version="1.0" encoding="UTF-8" standalone="yes"?><Relationships xmlns="http://schemas.openxmlformats.org/package/2006/relationships"></Relationships>
</file>

<file path=xl/drawings/_rels/drawing8.xml.rels><?xml version="1.0" encoding="UTF-8" standalone="yes"?><Relationships xmlns="http://schemas.openxmlformats.org/package/2006/relationships"></Relationships>
</file>

<file path=xl/drawings/_rels/drawing9.xml.rels><?xml version="1.0" encoding="UTF-8" standalone="yes"?><Relationships xmlns="http://schemas.openxmlformats.org/package/2006/relationships"></Relationships>
</file>

<file path=xl/drawings/drawing1.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5</xdr:col>
      <xdr:colOff>2438400</xdr:colOff>
      <xdr:row>4</xdr:row>
      <xdr:rowOff>50800</xdr:rowOff>
    </xdr:from>
    <xdr:to>
      <xdr:col>5</xdr:col>
      <xdr:colOff>4800600</xdr:colOff>
      <xdr:row>4</xdr:row>
      <xdr:rowOff>673100</xdr:rowOff>
    </xdr:to>
    <xdr:pic>
      <xdr:nvPicPr>
        <xdr:cNvPr id="2" name="Рисунок 1"/>
        <xdr:cNvPicPr>
          <a:picLocks noChangeAspect="1" noChangeArrowheads="1"/>
        </xdr:cNvPicPr>
      </xdr:nvPicPr>
      <xdr:blipFill>
        <a:blip r:embed="rId1">
          <a:clrChange>
            <a:clrFrom>
              <a:srgbClr val="FFFFFF"/>
            </a:clrFrom>
            <a:clrTo>
              <a:srgbClr val="FFFFFF">
                <a:alpha val="0"/>
              </a:srgbClr>
            </a:clrTo>
          </a:clrChange>
        </a:blip>
        <a:stretch/>
      </xdr:blipFill>
      <xdr:spPr bwMode="auto">
        <a:xfrm>
          <a:off x="9042400" y="1676400"/>
          <a:ext cx="2362199" cy="6223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7</xdr:col>
      <xdr:colOff>2274092</xdr:colOff>
      <xdr:row>4</xdr:row>
      <xdr:rowOff>107156</xdr:rowOff>
    </xdr:from>
    <xdr:to>
      <xdr:col>7</xdr:col>
      <xdr:colOff>4967058</xdr:colOff>
      <xdr:row>4</xdr:row>
      <xdr:rowOff>646140</xdr:rowOff>
    </xdr:to>
    <xdr:sp>
      <xdr:nvSpPr>
        <xdr:cNvPr id="1387841883" name=""/>
        <xdr:cNvSpPr txBox="1"/>
      </xdr:nvSpPr>
      <xdr:spPr bwMode="auto">
        <a:xfrm flipH="0" flipV="0">
          <a:off x="6905624" y="1928812"/>
          <a:ext cx="2692964" cy="538984"/>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jc m:val="left"/>
                  </m:oMathParaPr>
                  <m:oMath>
                    <m:r>
                      <m:rPr>
                        <m:nor m:val="on"/>
                      </m:rPr>
                      <a:rPr sz="1400">
                        <a:latin typeface="Cambria Math"/>
                        <a:cs typeface="Times New Roman"/>
                      </a:rPr>
                      <m:t>П</m:t>
                    </m:r>
                    <m:r>
                      <m:rPr>
                        <m:nor m:val="on"/>
                      </m:rPr>
                      <a:rPr sz="1400" baseline="-25000">
                        <a:latin typeface="Cambria Math"/>
                        <a:cs typeface="Times New Roman"/>
                      </a:rPr>
                      <m:t>ус</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5</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5</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7</xdr:col>
      <xdr:colOff>2285999</xdr:colOff>
      <xdr:row>4</xdr:row>
      <xdr:rowOff>95249</xdr:rowOff>
    </xdr:from>
    <xdr:to>
      <xdr:col>7</xdr:col>
      <xdr:colOff>5062105</xdr:colOff>
      <xdr:row>4</xdr:row>
      <xdr:rowOff>646579</xdr:rowOff>
    </xdr:to>
    <xdr:sp>
      <xdr:nvSpPr>
        <xdr:cNvPr id="917426935" name=""/>
        <xdr:cNvSpPr txBox="1"/>
      </xdr:nvSpPr>
      <xdr:spPr bwMode="auto">
        <a:xfrm flipH="0" flipV="0">
          <a:off x="6912428" y="1660071"/>
          <a:ext cx="2776105" cy="551329"/>
        </a:xfrm>
        <a:prstGeom prst="rect">
          <a:avLst/>
        </a:prstGeom>
        <a:noFill/>
        <a:ln>
          <a:noFill/>
          <a:miter/>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jc m:val="left"/>
                  </m:oMathParaPr>
                  <m:oMath>
                    <m:r>
                      <m:rPr>
                        <m:nor m:val="on"/>
                      </m:rPr>
                      <a:rPr sz="1400">
                        <a:latin typeface="Cambria Math"/>
                        <a:cs typeface="Times New Roman"/>
                      </a:rPr>
                      <m:t>П</m:t>
                    </m:r>
                    <m:r>
                      <m:rPr>
                        <m:nor m:val="on"/>
                      </m:rPr>
                      <a:rPr sz="1400" baseline="-25000">
                        <a:latin typeface="Cambria Math"/>
                        <a:cs typeface="Times New Roman"/>
                      </a:rPr>
                      <m:t>одс</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5</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5</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7</xdr:col>
      <xdr:colOff>2698747</xdr:colOff>
      <xdr:row>4</xdr:row>
      <xdr:rowOff>68035</xdr:rowOff>
    </xdr:from>
    <xdr:to>
      <xdr:col>7</xdr:col>
      <xdr:colOff>4422771</xdr:colOff>
      <xdr:row>4</xdr:row>
      <xdr:rowOff>625928</xdr:rowOff>
    </xdr:to>
    <xdr:pic>
      <xdr:nvPicPr>
        <xdr:cNvPr id="1387563829" name="Рисунок 4"/>
        <xdr:cNvPicPr>
          <a:picLocks noChangeAspect="1" noChangeArrowheads="1"/>
        </xdr:cNvPicPr>
      </xdr:nvPicPr>
      <xdr:blipFill>
        <a:blip r:embed="rId1">
          <a:clrChange>
            <a:clrFrom>
              <a:srgbClr val="FFFFFF"/>
            </a:clrFrom>
            <a:clrTo>
              <a:srgbClr val="FFFFFF">
                <a:alpha val="0"/>
              </a:srgbClr>
            </a:clrTo>
          </a:clrChange>
        </a:blip>
        <a:stretch/>
      </xdr:blipFill>
      <xdr:spPr bwMode="auto">
        <a:xfrm flipH="0" flipV="0">
          <a:off x="6862534" y="1265464"/>
          <a:ext cx="1724022" cy="557892"/>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10</xdr:col>
      <xdr:colOff>2952749</xdr:colOff>
      <xdr:row>4</xdr:row>
      <xdr:rowOff>63499</xdr:rowOff>
    </xdr:from>
    <xdr:to>
      <xdr:col>10</xdr:col>
      <xdr:colOff>4686298</xdr:colOff>
      <xdr:row>4</xdr:row>
      <xdr:rowOff>660398</xdr:rowOff>
    </xdr:to>
    <xdr:pic>
      <xdr:nvPicPr>
        <xdr:cNvPr id="1955210273" name="Рисунок 1"/>
        <xdr:cNvPicPr>
          <a:picLocks noChangeAspect="1" noChangeArrowheads="1"/>
        </xdr:cNvPicPr>
      </xdr:nvPicPr>
      <xdr:blipFill>
        <a:blip r:embed="rId1">
          <a:clrChange>
            <a:clrFrom>
              <a:srgbClr val="FFFFFF"/>
            </a:clrFrom>
            <a:clrTo>
              <a:srgbClr val="FFFFFF">
                <a:alpha val="0"/>
              </a:srgbClr>
            </a:clrTo>
          </a:clrChange>
        </a:blip>
        <a:stretch/>
      </xdr:blipFill>
      <xdr:spPr bwMode="auto">
        <a:xfrm>
          <a:off x="8847666" y="825498"/>
          <a:ext cx="1733548" cy="596898"/>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11</xdr:col>
      <xdr:colOff>2804583</xdr:colOff>
      <xdr:row>4</xdr:row>
      <xdr:rowOff>74083</xdr:rowOff>
    </xdr:from>
    <xdr:to>
      <xdr:col>11</xdr:col>
      <xdr:colOff>4928655</xdr:colOff>
      <xdr:row>4</xdr:row>
      <xdr:rowOff>674157</xdr:rowOff>
    </xdr:to>
    <xdr:pic>
      <xdr:nvPicPr>
        <xdr:cNvPr id="410015222" name="Рисунок 2"/>
        <xdr:cNvPicPr>
          <a:picLocks noChangeAspect="1" noChangeArrowheads="1"/>
        </xdr:cNvPicPr>
      </xdr:nvPicPr>
      <xdr:blipFill>
        <a:blip r:embed="rId1">
          <a:clrChange>
            <a:clrFrom>
              <a:srgbClr val="FFFFFF"/>
            </a:clrFrom>
            <a:clrTo>
              <a:srgbClr val="FFFFFF">
                <a:alpha val="0"/>
              </a:srgbClr>
            </a:clrTo>
          </a:clrChange>
        </a:blip>
        <a:stretch/>
      </xdr:blipFill>
      <xdr:spPr bwMode="auto">
        <a:xfrm>
          <a:off x="9334499" y="836083"/>
          <a:ext cx="2124073" cy="600073"/>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5</xdr:col>
      <xdr:colOff>2703962</xdr:colOff>
      <xdr:row>4</xdr:row>
      <xdr:rowOff>136070</xdr:rowOff>
    </xdr:from>
    <xdr:to>
      <xdr:col>5</xdr:col>
      <xdr:colOff>5407925</xdr:colOff>
      <xdr:row>4</xdr:row>
      <xdr:rowOff>649299</xdr:rowOff>
    </xdr:to>
    <xdr:sp>
      <xdr:nvSpPr>
        <xdr:cNvPr id="1155732238" name=""/>
        <xdr:cNvSpPr txBox="1"/>
      </xdr:nvSpPr>
      <xdr:spPr bwMode="auto">
        <a:xfrm flipH="0" flipV="0">
          <a:off x="6160176" y="1700892"/>
          <a:ext cx="2703962" cy="513229"/>
        </a:xfrm>
        <a:prstGeom prst="rect">
          <a:avLst/>
        </a:prstGeom>
        <a:noFill/>
        <a:ln>
          <a:noFill/>
          <a:round/>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jc m:val="left"/>
                  </m:oMathParaPr>
                  <m:oMath>
                    <m:r>
                      <m:rPr>
                        <m:nor m:val="on"/>
                      </m:rPr>
                      <a:rPr sz="1400">
                        <a:latin typeface="Cambria Math"/>
                        <a:cs typeface="Times New Roman"/>
                      </a:rPr>
                      <m:t>П</m:t>
                    </m:r>
                    <m:r>
                      <m:rPr>
                        <m:nor m:val="on"/>
                      </m:rPr>
                      <a:rPr sz="1400" baseline="-25000">
                        <a:latin typeface="Cambria Math"/>
                        <a:cs typeface="Times New Roman"/>
                      </a:rPr>
                      <m:t>вв</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en-US" sz="1400">
                                <a:latin typeface="Cambria Math"/>
                                <a:cs typeface="Times New Roman"/>
                              </a:rPr>
                              <m:t>n</m:t>
                            </m:r>
                          </m:sup>
                          <m:e>
                            <m:r>
                              <m:rPr/>
                              <a:rPr lang="en-US" sz="1400" baseline="-25000">
                                <a:latin typeface="Cambria Math"/>
                                <a:cs typeface="Times New Roman"/>
                              </a:rPr>
                              <m:t>(</m:t>
                            </m:r>
                            <m:r>
                              <m:rPr/>
                              <a:rPr sz="1400">
                                <a:latin typeface="Cambria Math"/>
                                <a:ea typeface="Cambria Math"/>
                                <a:cs typeface="Cambria Math"/>
                              </a:rPr>
                              <m:t>П</m:t>
                            </m:r>
                            <m:r>
                              <m:rPr/>
                              <a:rPr lang="en-US" sz="1400" baseline="-25000">
                                <a:latin typeface="Cambria Math"/>
                                <a:ea typeface="Cambria Math"/>
                                <a:cs typeface="Cambria Math"/>
                              </a:rPr>
                              <m:t>i</m:t>
                            </m:r>
                            <m:r>
                              <m:rPr/>
                              <a:rPr lang="en-US" sz="1400" baseline="-25000">
                                <a:latin typeface="Cambria Math"/>
                                <a:cs typeface="Times New Roman"/>
                              </a:rPr>
                              <m:t>- </m:t>
                            </m:r>
                            <m:r>
                              <m:rPr>
                                <m:nor m:val="on"/>
                              </m:rPr>
                              <a:rPr sz="1400">
                                <a:latin typeface="Times New Roman"/>
                                <a:cs typeface="Times New Roman"/>
                              </a:rPr>
                              <m:t>К</m:t>
                            </m:r>
                            <m:r>
                              <m:rPr/>
                              <a:rPr lang="en-US" sz="1400" baseline="-25000">
                                <a:latin typeface="Cambria Math"/>
                                <a:ea typeface="Cambria Math"/>
                                <a:cs typeface="Cambria Math"/>
                              </a:rPr>
                              <m:t>i</m:t>
                            </m:r>
                            <m:r>
                              <m:rPr>
                                <m:nor m:val="on"/>
                              </m:rPr>
                              <a:rPr lang="en-US" sz="1400">
                                <a:latin typeface="Times New Roman"/>
                                <a:cs typeface="Times New Roman"/>
                              </a:rPr>
                              <m:t>)</m:t>
                            </m:r>
                          </m:e>
                        </m:nary>
                      </m:num>
                      <m:den>
                        <m:r>
                          <m:rPr/>
                          <a:rPr lang="en-US" sz="1400">
                            <a:latin typeface="Cambria Math"/>
                            <a:cs typeface="Times New Roman"/>
                          </a:rPr>
                          <m:t>n</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wsDr>
</file>

<file path=xl/drawings/drawing8.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7</xdr:col>
      <xdr:colOff>3127373</xdr:colOff>
      <xdr:row>15</xdr:row>
      <xdr:rowOff>0</xdr:rowOff>
    </xdr:from>
    <xdr:to>
      <xdr:col>7</xdr:col>
      <xdr:colOff>5835416</xdr:colOff>
      <xdr:row>15</xdr:row>
      <xdr:rowOff>551327</xdr:rowOff>
    </xdr:to>
    <xdr:sp>
      <xdr:nvSpPr>
        <xdr:cNvPr id="748572157" name=""/>
        <xdr:cNvSpPr txBox="1"/>
      </xdr:nvSpPr>
      <xdr:spPr bwMode="auto">
        <a:xfrm flipH="0" flipV="0">
          <a:off x="8663780" y="4143375"/>
          <a:ext cx="2708042" cy="551327"/>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jc m:val="left"/>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2984497</xdr:colOff>
      <xdr:row>36</xdr:row>
      <xdr:rowOff>476249</xdr:rowOff>
    </xdr:from>
    <xdr:to>
      <xdr:col>7</xdr:col>
      <xdr:colOff>5692539</xdr:colOff>
      <xdr:row>37</xdr:row>
      <xdr:rowOff>530678</xdr:rowOff>
    </xdr:to>
    <xdr:sp>
      <xdr:nvSpPr>
        <xdr:cNvPr id="1360972272" name=""/>
        <xdr:cNvSpPr txBox="1"/>
      </xdr:nvSpPr>
      <xdr:spPr bwMode="auto">
        <a:xfrm flipH="0" flipV="0">
          <a:off x="8876390" y="15620999"/>
          <a:ext cx="2708041" cy="53067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3063872</xdr:colOff>
      <xdr:row>59</xdr:row>
      <xdr:rowOff>79371</xdr:rowOff>
    </xdr:from>
    <xdr:to>
      <xdr:col>7</xdr:col>
      <xdr:colOff>5771916</xdr:colOff>
      <xdr:row>59</xdr:row>
      <xdr:rowOff>630702</xdr:rowOff>
    </xdr:to>
    <xdr:sp>
      <xdr:nvSpPr>
        <xdr:cNvPr id="1356379116" name=""/>
        <xdr:cNvSpPr txBox="1"/>
      </xdr:nvSpPr>
      <xdr:spPr bwMode="auto">
        <a:xfrm flipH="0" flipV="0">
          <a:off x="8600279" y="22677434"/>
          <a:ext cx="2708043" cy="551331"/>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2873373</xdr:colOff>
      <xdr:row>48</xdr:row>
      <xdr:rowOff>0</xdr:rowOff>
    </xdr:from>
    <xdr:to>
      <xdr:col>7</xdr:col>
      <xdr:colOff>5581416</xdr:colOff>
      <xdr:row>48</xdr:row>
      <xdr:rowOff>551327</xdr:rowOff>
    </xdr:to>
    <xdr:sp>
      <xdr:nvSpPr>
        <xdr:cNvPr id="2108030157" name=""/>
        <xdr:cNvSpPr txBox="1"/>
      </xdr:nvSpPr>
      <xdr:spPr bwMode="auto">
        <a:xfrm flipH="0" flipV="0">
          <a:off x="8409780" y="18026062"/>
          <a:ext cx="2708042" cy="551327"/>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2873373</xdr:colOff>
      <xdr:row>70</xdr:row>
      <xdr:rowOff>0</xdr:rowOff>
    </xdr:from>
    <xdr:to>
      <xdr:col>7</xdr:col>
      <xdr:colOff>5581416</xdr:colOff>
      <xdr:row>70</xdr:row>
      <xdr:rowOff>551327</xdr:rowOff>
    </xdr:to>
    <xdr:sp>
      <xdr:nvSpPr>
        <xdr:cNvPr id="1736135922" name=""/>
        <xdr:cNvSpPr txBox="1"/>
      </xdr:nvSpPr>
      <xdr:spPr bwMode="auto">
        <a:xfrm flipH="0" flipV="0">
          <a:off x="8409780" y="25967531"/>
          <a:ext cx="2708042" cy="551327"/>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2873373</xdr:colOff>
      <xdr:row>82</xdr:row>
      <xdr:rowOff>111123</xdr:rowOff>
    </xdr:from>
    <xdr:to>
      <xdr:col>7</xdr:col>
      <xdr:colOff>5581416</xdr:colOff>
      <xdr:row>82</xdr:row>
      <xdr:rowOff>662452</xdr:rowOff>
    </xdr:to>
    <xdr:sp>
      <xdr:nvSpPr>
        <xdr:cNvPr id="314892141" name=""/>
        <xdr:cNvSpPr txBox="1"/>
      </xdr:nvSpPr>
      <xdr:spPr bwMode="auto">
        <a:xfrm flipH="0" flipV="0">
          <a:off x="8409780" y="32615186"/>
          <a:ext cx="2708042" cy="55132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2984498</xdr:colOff>
      <xdr:row>93</xdr:row>
      <xdr:rowOff>95247</xdr:rowOff>
    </xdr:from>
    <xdr:to>
      <xdr:col>7</xdr:col>
      <xdr:colOff>5692541</xdr:colOff>
      <xdr:row>93</xdr:row>
      <xdr:rowOff>646578</xdr:rowOff>
    </xdr:to>
    <xdr:sp>
      <xdr:nvSpPr>
        <xdr:cNvPr id="1708790965" name=""/>
        <xdr:cNvSpPr txBox="1"/>
      </xdr:nvSpPr>
      <xdr:spPr bwMode="auto">
        <a:xfrm flipH="0" flipV="0">
          <a:off x="8520905" y="36409311"/>
          <a:ext cx="2708042" cy="55132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2920998</xdr:colOff>
      <xdr:row>104</xdr:row>
      <xdr:rowOff>63498</xdr:rowOff>
    </xdr:from>
    <xdr:to>
      <xdr:col>7</xdr:col>
      <xdr:colOff>5629040</xdr:colOff>
      <xdr:row>104</xdr:row>
      <xdr:rowOff>614827</xdr:rowOff>
    </xdr:to>
    <xdr:sp>
      <xdr:nvSpPr>
        <xdr:cNvPr id="704604975" name=""/>
        <xdr:cNvSpPr txBox="1"/>
      </xdr:nvSpPr>
      <xdr:spPr bwMode="auto">
        <a:xfrm flipH="0" flipV="0">
          <a:off x="8457405" y="40461405"/>
          <a:ext cx="2708042" cy="551328"/>
        </a:xfrm>
        <a:prstGeom prst="rect">
          <a:avLst/>
        </a:prstGeom>
        <a:noFill/>
        <a:ln>
          <a:noFill/>
          <a:miter/>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3063872</xdr:colOff>
      <xdr:row>114</xdr:row>
      <xdr:rowOff>190498</xdr:rowOff>
    </xdr:from>
    <xdr:to>
      <xdr:col>7</xdr:col>
      <xdr:colOff>5771916</xdr:colOff>
      <xdr:row>115</xdr:row>
      <xdr:rowOff>551327</xdr:rowOff>
    </xdr:to>
    <xdr:sp>
      <xdr:nvSpPr>
        <xdr:cNvPr id="1222709061" name=""/>
        <xdr:cNvSpPr txBox="1"/>
      </xdr:nvSpPr>
      <xdr:spPr bwMode="auto">
        <a:xfrm flipH="0" flipV="0">
          <a:off x="8600279" y="43112530"/>
          <a:ext cx="2708043" cy="55132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2873374</xdr:colOff>
      <xdr:row>1</xdr:row>
      <xdr:rowOff>539749</xdr:rowOff>
    </xdr:from>
    <xdr:to>
      <xdr:col>7</xdr:col>
      <xdr:colOff>5581417</xdr:colOff>
      <xdr:row>2</xdr:row>
      <xdr:rowOff>519578</xdr:rowOff>
    </xdr:to>
    <xdr:sp>
      <xdr:nvSpPr>
        <xdr:cNvPr id="517494052" name=""/>
        <xdr:cNvSpPr txBox="1"/>
      </xdr:nvSpPr>
      <xdr:spPr bwMode="auto">
        <a:xfrm flipH="0" flipV="0">
          <a:off x="8429624" y="857250"/>
          <a:ext cx="2708042" cy="55132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twoCellAnchor editAs="twoCell">
    <xdr:from>
      <xdr:col>7</xdr:col>
      <xdr:colOff>3063872</xdr:colOff>
      <xdr:row>26</xdr:row>
      <xdr:rowOff>0</xdr:rowOff>
    </xdr:from>
    <xdr:to>
      <xdr:col>7</xdr:col>
      <xdr:colOff>5771915</xdr:colOff>
      <xdr:row>27</xdr:row>
      <xdr:rowOff>3640</xdr:rowOff>
    </xdr:to>
    <xdr:sp>
      <xdr:nvSpPr>
        <xdr:cNvPr id="223169741" name=""/>
        <xdr:cNvSpPr txBox="1"/>
      </xdr:nvSpPr>
      <xdr:spPr bwMode="auto">
        <a:xfrm flipH="0" flipV="0">
          <a:off x="8600279" y="10965656"/>
          <a:ext cx="2708042" cy="551328"/>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m:nor m:val="on"/>
                      </m:rPr>
                      <a:rPr sz="1400" baseline="-25000">
                        <a:latin typeface="Cambria Math"/>
                        <a:cs typeface="Times New Roman"/>
                      </a:rPr>
                      <m:t>нд</m:t>
                    </m:r>
                    <m:r>
                      <m:rPr>
                        <m:nor m:val="on"/>
                      </m:rPr>
                      <a:rPr lang="en-US" sz="1400" baseline="-25000">
                        <a:latin typeface="Cambria Math"/>
                        <a:cs typeface="Times New Roman"/>
                      </a:rPr>
                      <m:t> </m:t>
                    </m:r>
                    <m:r>
                      <m:rPr>
                        <m:nor m:val="on"/>
                      </m:rPr>
                      <a:rPr lang="en-US" sz="1400">
                        <a:latin typeface="Times New Roman"/>
                        <a:cs typeface="Times New Roman"/>
                      </a:rPr>
                      <m:t>=</m:t>
                    </m:r>
                    <m:r>
                      <m:rPr>
                        <m:nor m:val="on"/>
                      </m:rPr>
                      <a:rPr lang="en-US" sz="1400">
                        <a:latin typeface="Cambria Math"/>
                        <a:cs typeface="Times New Roman"/>
                      </a:rPr>
                      <m:t> </m:t>
                    </m:r>
                    <m:f>
                      <m:fPr>
                        <m:ctrlPr>
                          <a:rPr lang="en-US" sz="1400" i="1">
                            <a:latin typeface="Cambria Math"/>
                            <a:ea typeface="Cambria Math"/>
                            <a:cs typeface="Cambria Math"/>
                          </a:rPr>
                        </m:ctrlPr>
                      </m:fPr>
                      <m:num>
                        <m:nary>
                          <m:naryPr>
                            <m:chr m:val="∑"/>
                            <m:grow m:val="off"/>
                            <m:limLoc m:val="undOvr"/>
                            <m:ctrlPr>
                              <a:rPr lang="en-US" sz="1400" i="1">
                                <a:latin typeface="Cambria Math"/>
                                <a:ea typeface="Cambria Math"/>
                                <a:cs typeface="Cambria Math"/>
                              </a:rPr>
                            </m:ctrlPr>
                          </m:naryPr>
                          <m:sub>
                            <m:r>
                              <m:rPr/>
                              <a:rPr sz="1400" baseline="-25000">
                                <a:latin typeface="Cambria Math"/>
                                <a:cs typeface="Times New Roman"/>
                              </a:rPr>
                              <m:t>i</m:t>
                            </m:r>
                            <m:r>
                              <m:rPr/>
                              <a:rPr lang="en-US" sz="1400" baseline="-25000">
                                <a:latin typeface="Cambria Math"/>
                                <a:cs typeface="Times New Roman"/>
                              </a:rPr>
                              <m:t>=1</m:t>
                            </m:r>
                          </m:sub>
                          <m:sup>
                            <m:r>
                              <m:rPr/>
                              <a:rPr lang="ru-RU" sz="1400">
                                <a:latin typeface="Cambria Math"/>
                                <a:ea typeface="Cambria Math"/>
                                <a:cs typeface="Cambria Math"/>
                              </a:rPr>
                              <m:t>3</m:t>
                            </m:r>
                          </m:sup>
                          <m:e>
                            <m:r>
                              <m:rPr/>
                              <a:rPr lang="en-US" sz="1400" baseline="-25000">
                                <a:latin typeface="Cambria Math"/>
                                <a:cs typeface="Times New Roman"/>
                              </a:rPr>
                              <m:t>(</m:t>
                            </m:r>
                            <m:r>
                              <m:rPr/>
                              <a:rPr sz="1400" baseline="-25000">
                                <a:latin typeface="Cambria Math"/>
                                <a:cs typeface="Times New Roman"/>
                              </a:rPr>
                              <m:t>П</m:t>
                            </m:r>
                            <m:r>
                              <m:rPr>
                                <m:nor m:val="on"/>
                              </m:rPr>
                              <a:rPr lang="en-US" sz="1400" baseline="-25000">
                                <a:latin typeface="Cambria Math"/>
                                <a:cs typeface="Times New Roman"/>
                              </a:rPr>
                              <m:t>i</m:t>
                            </m:r>
                            <m:r>
                              <m:rPr/>
                              <a:rPr lang="en-US" sz="1400" baseline="-25000">
                                <a:latin typeface="Cambria Math"/>
                                <a:cs typeface="Times New Roman"/>
                              </a:rPr>
                              <m:t>- </m:t>
                            </m:r>
                            <m:r>
                              <m:rPr>
                                <m:nor m:val="on"/>
                              </m:rPr>
                              <a:rPr sz="1400">
                                <a:latin typeface="Times New Roman"/>
                                <a:cs typeface="Times New Roman"/>
                              </a:rPr>
                              <m:t>К</m:t>
                            </m:r>
                            <m:r>
                              <m:rPr>
                                <m:nor m:val="on"/>
                              </m:rPr>
                              <a:rPr lang="en-US" sz="1400" baseline="-25000">
                                <a:latin typeface="Cambria Math"/>
                                <a:cs typeface="Times New Roman"/>
                              </a:rPr>
                              <m:t>i</m:t>
                            </m:r>
                            <m:r>
                              <m:rPr>
                                <m:nor m:val="on"/>
                              </m:rPr>
                              <a:rPr lang="en-US" sz="1400">
                                <a:latin typeface="Times New Roman"/>
                                <a:cs typeface="Times New Roman"/>
                              </a:rPr>
                              <m:t>)</m:t>
                            </m:r>
                          </m:e>
                        </m:nary>
                      </m:num>
                      <m:den>
                        <m:r>
                          <m:rPr/>
                          <a:rPr lang="ru-RU" sz="1400">
                            <a:latin typeface="Cambria Math"/>
                            <a:ea typeface="Cambria Math"/>
                            <a:cs typeface="Cambria Math"/>
                          </a:rPr>
                          <m:t>3</m:t>
                        </m:r>
                      </m:den>
                    </m:f>
                    <m:r>
                      <m:rPr>
                        <m:nor m:val="on"/>
                      </m:rPr>
                      <a:rPr sz="1400">
                        <a:latin typeface="Times New Roman"/>
                        <a:cs typeface="Times New Roman"/>
                      </a:rPr>
                      <m:t>(+/-)</m:t>
                    </m:r>
                    <m:r>
                      <m:rPr>
                        <m:nor m:val="on"/>
                      </m:rPr>
                      <a:rPr lang="en-US" sz="1400">
                        <a:latin typeface="Times New Roman"/>
                        <a:cs typeface="Times New Roman"/>
                      </a:rPr>
                      <m:t>F</m:t>
                    </m:r>
                  </m:oMath>
                </m:oMathPara>
              </a14:m>
            </mc:Choice>
            <mc:Fallback/>
          </mc:AlternateContent>
          <a:endParaRPr/>
        </a:p>
      </xdr:txBody>
    </xdr:sp>
    <xdr:clientData/>
  </xdr:twoCellAnchor>
</xdr:wsDr>
</file>

<file path=xl/drawings/drawing9.xml><?xml version="1.0" encoding="utf-8"?>
<xdr:wsDr xmlns:xdr="http://schemas.openxmlformats.org/drawingml/2006/spreadsheetDrawing" xmlns:a="http://schemas.openxmlformats.org/drawingml/2006/main" xmlns:r="http://schemas.openxmlformats.org/officeDocument/2006/relationships" xmlns:m="http://schemas.openxmlformats.org/officeDocument/2006/math" xmlns:w="http://schemas.openxmlformats.org/wordprocessingml/2006/main">
  <xdr:twoCellAnchor editAs="twoCell">
    <xdr:from>
      <xdr:col>7</xdr:col>
      <xdr:colOff>2789463</xdr:colOff>
      <xdr:row>2</xdr:row>
      <xdr:rowOff>0</xdr:rowOff>
    </xdr:from>
    <xdr:to>
      <xdr:col>7</xdr:col>
      <xdr:colOff>4291277</xdr:colOff>
      <xdr:row>2</xdr:row>
      <xdr:rowOff>672241</xdr:rowOff>
    </xdr:to>
    <xdr:sp>
      <xdr:nvSpPr>
        <xdr:cNvPr id="1454246606" name=""/>
        <xdr:cNvSpPr txBox="1"/>
      </xdr:nvSpPr>
      <xdr:spPr bwMode="auto">
        <a:xfrm flipH="0" flipV="0">
          <a:off x="10164535" y="707571"/>
          <a:ext cx="1501812" cy="672242"/>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a:rPr lang="ru-RU">
                        <a:latin typeface="Cambria Math"/>
                        <a:ea typeface="Cambria Math"/>
                        <a:cs typeface="Cambria Math"/>
                      </a:rPr>
                      <m:t>нп</m:t>
                    </m:r>
                    <m:r>
                      <m:rPr>
                        <m:nor m:val="on"/>
                      </m:rPr>
                      <a:rPr sz="1400" baseline="-25000">
                        <a:latin typeface="Cambria Math"/>
                        <a:cs typeface="Times New Roman"/>
                      </a:rPr>
                      <m:t> </m:t>
                    </m:r>
                    <m:r>
                      <m:rPr>
                        <m:nor m:val="on"/>
                      </m:rPr>
                      <a:rPr sz="1400">
                        <a:latin typeface="Times New Roman"/>
                        <a:cs typeface="Times New Roman"/>
                      </a:rPr>
                      <m:t>=</m:t>
                    </m:r>
                    <m:nary>
                      <m:naryPr>
                        <m:chr m:val="∑"/>
                        <m:grow m:val="off"/>
                        <m:limLoc m:val="undOvr"/>
                        <m:ctrlPr>
                          <a:rPr sz="1400" i="1" baseline="-25000">
                            <a:latin typeface="Cambria Math"/>
                            <a:ea typeface="Cambria Math"/>
                            <a:cs typeface="Cambria Math"/>
                          </a:rPr>
                        </m:ctrlPr>
                      </m:naryPr>
                      <m:sub>
                        <m:r>
                          <m:rPr/>
                          <a:rPr sz="1400" baseline="-25000">
                            <a:latin typeface="Cambria Math"/>
                            <a:cs typeface="Times New Roman"/>
                          </a:rPr>
                          <m:t>i=1</m:t>
                        </m:r>
                      </m:sub>
                      <m:sup>
                        <m:r>
                          <m:rPr/>
                          <a:rPr sz="1400" baseline="-25000">
                            <a:latin typeface="Cambria Math"/>
                            <a:cs typeface="Times New Roman"/>
                          </a:rPr>
                          <m:t>n</m:t>
                        </m:r>
                      </m:sup>
                      <m:e>
                        <m:r>
                          <m:rPr/>
                          <a:rPr sz="1400">
                            <a:latin typeface="Cambria Math"/>
                            <a:ea typeface="Cambria Math"/>
                            <a:cs typeface="Cambria Math"/>
                          </a:rPr>
                          <m:t>Д</m:t>
                        </m:r>
                        <m:r>
                          <m:rPr/>
                          <a:rPr lang="ru-RU">
                            <a:latin typeface="Cambria Math"/>
                            <a:ea typeface="Cambria Math"/>
                            <a:cs typeface="Cambria Math"/>
                          </a:rPr>
                          <m:t>нп</m:t>
                        </m:r>
                      </m:e>
                    </m:nary>
                  </m:oMath>
                </m:oMathPara>
              </a14:m>
            </mc:Choice>
            <mc:Fallback/>
          </mc:AlternateContent>
          <a:endParaRPr/>
        </a:p>
      </xdr:txBody>
    </xdr:sp>
    <xdr:clientData/>
  </xdr:twoCellAnchor>
  <xdr:twoCellAnchor editAs="twoCell">
    <xdr:from>
      <xdr:col>7</xdr:col>
      <xdr:colOff>3007178</xdr:colOff>
      <xdr:row>12</xdr:row>
      <xdr:rowOff>530678</xdr:rowOff>
    </xdr:from>
    <xdr:to>
      <xdr:col>7</xdr:col>
      <xdr:colOff>4508992</xdr:colOff>
      <xdr:row>14</xdr:row>
      <xdr:rowOff>80332</xdr:rowOff>
    </xdr:to>
    <xdr:sp>
      <xdr:nvSpPr>
        <xdr:cNvPr id="1201351107" name=""/>
        <xdr:cNvSpPr txBox="1"/>
      </xdr:nvSpPr>
      <xdr:spPr bwMode="auto">
        <a:xfrm flipH="0" flipV="0">
          <a:off x="10382249" y="3837214"/>
          <a:ext cx="1501813" cy="747082"/>
        </a:xfrm>
        <a:prstGeom prst="rect">
          <a:avLst/>
        </a:prstGeom>
        <a:noFill/>
        <a:ln>
          <a:noFill/>
        </a:ln>
      </xdr:spPr>
      <xdr:style>
        <a:lnRef idx="0">
          <a:schemeClr val="accent1">
            <a:shade val="50000"/>
          </a:schemeClr>
        </a:lnRef>
        <a:fillRef idx="0">
          <a:schemeClr val="accent1"/>
        </a:fillRef>
        <a:effectRef idx="0">
          <a:schemeClr val="accent1"/>
        </a:effectRef>
        <a:fontRef idx="minor">
          <a:schemeClr val="dk1"/>
        </a:fontRef>
      </xdr:style>
      <xdr:txBody>
        <a:bodyPr vertOverflow="clip" horzOverflow="overflow" vert="horz" wrap="square" lIns="91440" tIns="45720" rIns="91440" bIns="45720" numCol="1" spcCol="0" rtlCol="0" fromWordArt="0" anchor="t" anchorCtr="0" forceAA="0" upright="0" compatLnSpc="0"/>
        <a:p>
          <a:pPr algn="l">
            <a:defRPr/>
          </a:pPr>
          <mc:AlternateContent xmlns:mc="http://schemas.openxmlformats.org/markup-compatibility/2006" xmlns:m="http://schemas.openxmlformats.org/officeDocument/2006/math">
            <mc:Choice xmlns:a14="http://schemas.microsoft.com/office/drawing/2010/main" Requires="a14">
              <a14:m>
                <m:oMathPara>
                  <m:oMathParaPr/>
                  <m:oMath>
                    <m:r>
                      <m:rPr>
                        <m:nor m:val="on"/>
                      </m:rPr>
                      <a:rPr sz="1400">
                        <a:latin typeface="Cambria Math"/>
                        <a:cs typeface="Times New Roman"/>
                      </a:rPr>
                      <m:t>П</m:t>
                    </m:r>
                    <m:r>
                      <m:rPr/>
                      <a:rPr lang="ru-RU">
                        <a:latin typeface="Cambria Math"/>
                        <a:ea typeface="Cambria Math"/>
                        <a:cs typeface="Cambria Math"/>
                      </a:rPr>
                      <m:t>нп</m:t>
                    </m:r>
                    <m:r>
                      <m:rPr>
                        <m:nor m:val="on"/>
                      </m:rPr>
                      <a:rPr sz="1400" baseline="-25000">
                        <a:latin typeface="Cambria Math"/>
                        <a:cs typeface="Times New Roman"/>
                      </a:rPr>
                      <m:t> </m:t>
                    </m:r>
                    <m:r>
                      <m:rPr>
                        <m:nor m:val="on"/>
                      </m:rPr>
                      <a:rPr sz="1400">
                        <a:latin typeface="Times New Roman"/>
                        <a:cs typeface="Times New Roman"/>
                      </a:rPr>
                      <m:t>=</m:t>
                    </m:r>
                    <m:nary>
                      <m:naryPr>
                        <m:chr m:val="∑"/>
                        <m:grow m:val="off"/>
                        <m:limLoc m:val="undOvr"/>
                        <m:ctrlPr>
                          <a:rPr sz="1400" i="1" baseline="-25000">
                            <a:latin typeface="Cambria Math"/>
                            <a:ea typeface="Cambria Math"/>
                            <a:cs typeface="Cambria Math"/>
                          </a:rPr>
                        </m:ctrlPr>
                      </m:naryPr>
                      <m:sub>
                        <m:r>
                          <m:rPr/>
                          <a:rPr sz="1400" baseline="-25000">
                            <a:latin typeface="Cambria Math"/>
                            <a:cs typeface="Times New Roman"/>
                          </a:rPr>
                          <m:t>i=1</m:t>
                        </m:r>
                      </m:sub>
                      <m:sup>
                        <m:r>
                          <m:rPr/>
                          <a:rPr sz="1400" baseline="-25000">
                            <a:latin typeface="Cambria Math"/>
                            <a:cs typeface="Times New Roman"/>
                          </a:rPr>
                          <m:t>n</m:t>
                        </m:r>
                      </m:sup>
                      <m:e>
                        <m:r>
                          <m:rPr/>
                          <a:rPr sz="1400">
                            <a:latin typeface="Cambria Math"/>
                            <a:ea typeface="Cambria Math"/>
                            <a:cs typeface="Cambria Math"/>
                          </a:rPr>
                          <m:t>Д</m:t>
                        </m:r>
                        <m:r>
                          <m:rPr/>
                          <a:rPr lang="ru-RU">
                            <a:latin typeface="Cambria Math"/>
                            <a:ea typeface="Cambria Math"/>
                            <a:cs typeface="Cambria Math"/>
                          </a:rPr>
                          <m:t>нп</m:t>
                        </m:r>
                      </m:e>
                    </m:nary>
                  </m:oMath>
                </m:oMathPara>
              </a14:m>
            </mc:Choice>
            <mc:Fallback/>
          </mc:AlternateContent>
          <a:endParaRPr/>
        </a:p>
      </xdr:txBody>
    </xdr:sp>
    <xdr:clientData/>
  </xdr:twoCellAnchor>
</xdr:wsDr>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view="normal" topLeftCell="A4" zoomScale="75" workbookViewId="0">
      <selection activeCell="E11" activeCellId="0" sqref="E11"/>
    </sheetView>
  </sheetViews>
  <sheetFormatPr defaultRowHeight="14.25"/>
  <cols>
    <col customWidth="1" min="1" max="1" style="2" width="5.7109375"/>
    <col customWidth="1" min="2" max="2" style="1" width="7.140625"/>
    <col customWidth="1" min="3" max="3" style="1" width="13.28515625"/>
    <col customWidth="1" min="4" max="4" style="1" width="13.42578125"/>
    <col customWidth="1" min="5" max="5" style="1" width="13"/>
    <col customWidth="1" min="6" max="6" style="1" width="193.8515625"/>
    <col min="7" max="16384" style="1" width="9.140625"/>
  </cols>
  <sheetData>
    <row r="1" ht="43.5" customHeight="1">
      <c r="A1" s="3" t="s">
        <v>0</v>
      </c>
      <c r="B1" s="3"/>
      <c r="C1" s="3"/>
      <c r="D1" s="3"/>
      <c r="E1" s="3"/>
      <c r="F1" s="3"/>
    </row>
    <row r="4" ht="51.75" customHeight="1">
      <c r="A4" s="2" t="s">
        <v>1</v>
      </c>
      <c r="B4" s="4" t="s">
        <v>2</v>
      </c>
      <c r="C4" s="4"/>
      <c r="D4" s="4"/>
      <c r="E4" s="4"/>
      <c r="F4" s="4"/>
    </row>
    <row r="5" ht="60" customHeight="1">
      <c r="B5" s="5" t="s">
        <v>3</v>
      </c>
      <c r="C5" s="5"/>
      <c r="D5" s="5"/>
      <c r="E5" s="5"/>
      <c r="F5" s="5"/>
    </row>
    <row r="6" ht="30">
      <c r="B6" s="6" t="s">
        <v>4</v>
      </c>
      <c r="C6" s="7"/>
      <c r="D6" s="7" t="s">
        <v>5</v>
      </c>
      <c r="E6" s="7" t="s">
        <v>6</v>
      </c>
      <c r="F6" s="5" t="s">
        <v>7</v>
      </c>
    </row>
    <row r="7" ht="15">
      <c r="B7" s="8">
        <v>2021</v>
      </c>
      <c r="C7" s="9" t="s">
        <v>8</v>
      </c>
      <c r="D7" s="10">
        <v>338.89999999999998</v>
      </c>
      <c r="E7" s="10"/>
      <c r="F7" s="11"/>
    </row>
    <row r="8" ht="15">
      <c r="B8" s="8">
        <v>2022</v>
      </c>
      <c r="C8" s="8" t="s">
        <v>8</v>
      </c>
      <c r="D8" s="12">
        <v>879.39999999999998</v>
      </c>
      <c r="E8" s="10"/>
      <c r="F8" s="11"/>
    </row>
    <row r="9" ht="15">
      <c r="B9" s="8">
        <v>2023</v>
      </c>
      <c r="C9" s="8" t="s">
        <v>8</v>
      </c>
      <c r="D9" s="10">
        <v>845.5</v>
      </c>
      <c r="E9" s="10"/>
      <c r="F9" s="13"/>
    </row>
    <row r="10" ht="105">
      <c r="B10" s="8">
        <v>2024</v>
      </c>
      <c r="C10" s="9" t="s">
        <v>8</v>
      </c>
      <c r="D10" s="14">
        <v>746.39999999999998</v>
      </c>
      <c r="E10" s="10"/>
      <c r="F10" s="15" t="s">
        <v>9</v>
      </c>
    </row>
    <row r="11" ht="125.25" customHeight="1">
      <c r="B11" s="16">
        <v>2025</v>
      </c>
      <c r="C11" s="16" t="s">
        <v>10</v>
      </c>
      <c r="D11" s="17">
        <f>286+438.2</f>
        <v>724.20000000000005</v>
      </c>
      <c r="E11" s="16"/>
      <c r="F11" s="15" t="s">
        <v>11</v>
      </c>
    </row>
    <row r="12" ht="126" customHeight="1">
      <c r="B12" s="18">
        <v>2026</v>
      </c>
      <c r="C12" s="18" t="s">
        <v>12</v>
      </c>
      <c r="D12" s="19">
        <f>306.1+460.5</f>
        <v>766.60000000000002</v>
      </c>
      <c r="E12" s="19"/>
      <c r="F12" s="15" t="s">
        <v>13</v>
      </c>
      <c r="H12" s="1"/>
    </row>
    <row r="13" ht="124.5" customHeight="1">
      <c r="B13" s="18">
        <v>2027</v>
      </c>
      <c r="C13" s="18" t="s">
        <v>12</v>
      </c>
      <c r="D13" s="19">
        <f>315.6+483.9</f>
        <v>799.5</v>
      </c>
      <c r="E13" s="19"/>
      <c r="F13" s="15" t="s">
        <v>14</v>
      </c>
    </row>
    <row r="14" ht="124.5" customHeight="1">
      <c r="B14" s="18">
        <v>2028</v>
      </c>
      <c r="C14" s="18" t="s">
        <v>12</v>
      </c>
      <c r="D14" s="19">
        <f>315.6+503.3</f>
        <v>818.90000000000009</v>
      </c>
      <c r="E14" s="19"/>
      <c r="F14" s="15" t="s">
        <v>15</v>
      </c>
      <c r="G14" s="1"/>
    </row>
    <row r="16" ht="30">
      <c r="F16" s="20" t="s">
        <v>16</v>
      </c>
    </row>
    <row r="17" ht="15">
      <c r="F17" s="1" t="s">
        <v>17</v>
      </c>
    </row>
    <row r="18" ht="15">
      <c r="E18" s="1">
        <v>2024</v>
      </c>
      <c r="F18" s="21">
        <v>109</v>
      </c>
    </row>
    <row r="19" ht="15">
      <c r="E19" s="1">
        <v>2025</v>
      </c>
      <c r="F19" s="21">
        <v>109</v>
      </c>
    </row>
    <row r="20" ht="15">
      <c r="E20" s="1">
        <v>2026</v>
      </c>
      <c r="F20" s="21">
        <v>105.7</v>
      </c>
    </row>
    <row r="21" ht="15">
      <c r="E21" s="1">
        <v>2027</v>
      </c>
      <c r="F21" s="21">
        <v>104</v>
      </c>
    </row>
    <row r="22" ht="15">
      <c r="E22" s="1">
        <v>2028</v>
      </c>
      <c r="F22" s="21">
        <v>104</v>
      </c>
    </row>
  </sheetData>
  <mergeCells count="4">
    <mergeCell ref="A1:F1"/>
    <mergeCell ref="B4:F4"/>
    <mergeCell ref="B5:E5"/>
    <mergeCell ref="B6:C6"/>
  </mergeCells>
  <printOptions headings="0" gridLines="0"/>
  <pageMargins left="0.31496062992125984" right="0.31496062992125984" top="0.31496062992125984" bottom="0.31496062992125984" header="0.31496062992125984" footer="0.31496062992125984"/>
  <pageSetup paperSize="9" scale="60" firstPageNumber="1" fitToWidth="1" fitToHeight="0" pageOrder="downThenOver" orientation="landscape" usePrinterDefaults="1" blackAndWhite="0" draft="0" cellComments="none" useFirstPageNumber="1" errors="displayed" horizontalDpi="600" verticalDpi="600" copies="1"/>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zoomScale="75" workbookViewId="0">
      <selection activeCell="H29" activeCellId="0" sqref="H29"/>
    </sheetView>
  </sheetViews>
  <sheetFormatPr defaultRowHeight="14.25"/>
  <cols>
    <col customWidth="1" min="1" max="1" style="2" width="5.7109375"/>
    <col customWidth="1" min="2" max="2" style="1" width="7.140625"/>
    <col customWidth="1" min="3" max="3" style="1" width="13.28515625"/>
    <col customWidth="1" min="4" max="4" style="1" width="10.85546875"/>
    <col customWidth="1" min="5" max="5" style="1" width="11.28515625"/>
    <col customWidth="1" min="6" max="6" style="1" width="9.28515625"/>
    <col customWidth="1" min="7" max="7" style="1" width="12"/>
    <col customWidth="1" min="8" max="8" style="1" width="109.140625"/>
    <col min="9" max="16384" style="1" width="9.140625"/>
  </cols>
  <sheetData>
    <row r="1" ht="43.5" customHeight="1">
      <c r="A1" s="3" t="s">
        <v>0</v>
      </c>
      <c r="B1" s="3"/>
      <c r="C1" s="3"/>
      <c r="D1" s="3"/>
      <c r="E1" s="3"/>
      <c r="F1" s="3"/>
      <c r="G1" s="3"/>
      <c r="H1" s="3"/>
    </row>
    <row r="4" ht="72" customHeight="1">
      <c r="A4" s="2" t="s">
        <v>18</v>
      </c>
      <c r="B4" s="4" t="s">
        <v>19</v>
      </c>
      <c r="C4" s="4"/>
      <c r="D4" s="4"/>
      <c r="E4" s="4"/>
      <c r="F4" s="4"/>
      <c r="G4" s="4"/>
      <c r="H4" s="4"/>
    </row>
    <row r="5" ht="60" customHeight="1">
      <c r="B5" s="5" t="s">
        <v>20</v>
      </c>
      <c r="C5" s="5"/>
      <c r="D5" s="5"/>
      <c r="E5" s="5"/>
      <c r="F5" s="5"/>
      <c r="G5" s="5"/>
      <c r="H5" s="22"/>
    </row>
    <row r="6" ht="30">
      <c r="B6" s="23" t="s">
        <v>4</v>
      </c>
      <c r="C6" s="24"/>
      <c r="D6" s="24" t="s">
        <v>21</v>
      </c>
      <c r="E6" s="24" t="s">
        <v>22</v>
      </c>
      <c r="F6" s="24" t="s">
        <v>23</v>
      </c>
      <c r="G6" s="24" t="s">
        <v>24</v>
      </c>
      <c r="H6" s="5" t="s">
        <v>7</v>
      </c>
    </row>
    <row r="7" ht="15">
      <c r="B7" s="25">
        <v>2020</v>
      </c>
      <c r="C7" s="25" t="s">
        <v>8</v>
      </c>
      <c r="D7" s="26">
        <v>10</v>
      </c>
      <c r="E7" s="26"/>
      <c r="F7" s="25"/>
      <c r="G7" s="26"/>
      <c r="H7" s="7"/>
    </row>
    <row r="8" ht="15">
      <c r="B8" s="25">
        <v>2021</v>
      </c>
      <c r="C8" s="25" t="s">
        <v>8</v>
      </c>
      <c r="D8" s="26">
        <v>138.69999999999999</v>
      </c>
      <c r="E8" s="26"/>
      <c r="F8" s="25"/>
      <c r="G8" s="26"/>
      <c r="H8" s="27"/>
    </row>
    <row r="9" ht="15">
      <c r="B9" s="25">
        <v>2022</v>
      </c>
      <c r="C9" s="25" t="s">
        <v>8</v>
      </c>
      <c r="D9" s="26">
        <v>114.7</v>
      </c>
      <c r="E9" s="26"/>
      <c r="F9" s="25"/>
      <c r="G9" s="26"/>
      <c r="H9" s="28"/>
    </row>
    <row r="10" ht="45">
      <c r="B10" s="29">
        <v>2023</v>
      </c>
      <c r="C10" s="29" t="s">
        <v>8</v>
      </c>
      <c r="D10" s="30">
        <v>1648.4000000000001</v>
      </c>
      <c r="E10" s="30">
        <v>-1500</v>
      </c>
      <c r="F10" s="29"/>
      <c r="G10" s="31"/>
      <c r="H10" s="32" t="s">
        <v>25</v>
      </c>
    </row>
    <row r="11" ht="45">
      <c r="B11" s="8">
        <v>2024</v>
      </c>
      <c r="C11" s="33" t="s">
        <v>8</v>
      </c>
      <c r="D11" s="34">
        <v>692.79999999999995</v>
      </c>
      <c r="E11" s="35">
        <v>-294</v>
      </c>
      <c r="F11" s="8"/>
      <c r="G11" s="34"/>
      <c r="H11" s="32" t="s">
        <v>26</v>
      </c>
    </row>
    <row r="12" ht="60">
      <c r="B12" s="16">
        <v>2025</v>
      </c>
      <c r="C12" s="16" t="s">
        <v>10</v>
      </c>
      <c r="D12" s="17">
        <f t="shared" ref="D12:D14" si="0">SUM(D7:E11)/5</f>
        <v>162.12000000000003</v>
      </c>
      <c r="E12" s="16"/>
      <c r="F12" s="16">
        <v>-12.300000000000001</v>
      </c>
      <c r="G12" s="17">
        <f t="shared" ref="G12:G15" si="1">D12+F12</f>
        <v>149.82000000000002</v>
      </c>
      <c r="H12" s="36" t="s">
        <v>27</v>
      </c>
    </row>
    <row r="13" ht="15">
      <c r="B13" s="18">
        <v>2026</v>
      </c>
      <c r="C13" s="18" t="s">
        <v>12</v>
      </c>
      <c r="D13" s="37">
        <f t="shared" si="0"/>
        <v>192.54400000000004</v>
      </c>
      <c r="E13" s="37"/>
      <c r="F13" s="18"/>
      <c r="G13" s="38">
        <f t="shared" si="1"/>
        <v>192.54400000000004</v>
      </c>
      <c r="H13" s="36"/>
    </row>
    <row r="14" ht="30">
      <c r="B14" s="18">
        <v>2027</v>
      </c>
      <c r="C14" s="18" t="s">
        <v>12</v>
      </c>
      <c r="D14" s="37">
        <f t="shared" si="0"/>
        <v>203.31280000000001</v>
      </c>
      <c r="E14" s="37"/>
      <c r="F14" s="18">
        <v>-10.699999999999999</v>
      </c>
      <c r="G14" s="38">
        <f t="shared" si="1"/>
        <v>192.61280000000002</v>
      </c>
      <c r="H14" s="36" t="s">
        <v>28</v>
      </c>
    </row>
    <row r="15" ht="30">
      <c r="B15" s="18">
        <v>2028</v>
      </c>
      <c r="C15" s="18" t="s">
        <v>12</v>
      </c>
      <c r="D15" s="37">
        <f>SUM(D10:E14)/5</f>
        <v>221.03536</v>
      </c>
      <c r="E15" s="37"/>
      <c r="F15" s="37">
        <v>-28.399999999999999</v>
      </c>
      <c r="G15" s="38">
        <f t="shared" si="1"/>
        <v>192.63535999999999</v>
      </c>
      <c r="H15" s="36" t="s">
        <v>29</v>
      </c>
    </row>
  </sheetData>
  <mergeCells count="4">
    <mergeCell ref="A1:H1"/>
    <mergeCell ref="B4:H4"/>
    <mergeCell ref="B5:G5"/>
    <mergeCell ref="B6:C6"/>
  </mergeCells>
  <printOptions headings="0" gridLines="0"/>
  <pageMargins left="0.31496062992125984" right="0.31496062992125984" top="0.74803149606299213" bottom="0.35433070866141736" header="0.31496062992125984" footer="0.31496062992125984"/>
  <pageSetup paperSize="9" scale="83" fitToWidth="1" fitToHeight="0" pageOrder="downThenOver" orientation="landscape" usePrinterDefaults="1" blackAndWhite="0" draft="0" cellComments="none" useFirstPageNumber="0" errors="displayed" horizontalDpi="600" verticalDpi="600" copies="1"/>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zoomScale="75" workbookViewId="0">
      <selection activeCell="I11" activeCellId="0" sqref="I11"/>
    </sheetView>
  </sheetViews>
  <sheetFormatPr defaultRowHeight="14.25"/>
  <cols>
    <col customWidth="1" min="1" max="1" style="2" width="5.7109375"/>
    <col customWidth="1" min="2" max="2" style="1" width="7.140625"/>
    <col customWidth="1" min="3" max="3" style="1" width="13.28515625"/>
    <col customWidth="1" min="4" max="4" style="1" width="10.85546875"/>
    <col customWidth="1" min="5" max="5" style="1" width="9.5703125"/>
    <col customWidth="1" min="6" max="6" style="1" width="9.28515625"/>
    <col customWidth="1" min="7" max="7" style="1" width="13.42578125"/>
    <col customWidth="1" min="8" max="8" style="1" width="109.140625"/>
    <col min="9" max="16384" style="1" width="9.140625"/>
  </cols>
  <sheetData>
    <row r="1" ht="43.5" customHeight="1">
      <c r="A1" s="3" t="s">
        <v>0</v>
      </c>
      <c r="B1" s="3"/>
      <c r="C1" s="3"/>
      <c r="D1" s="3"/>
      <c r="E1" s="3"/>
      <c r="F1" s="3"/>
      <c r="G1" s="3"/>
      <c r="H1" s="3"/>
    </row>
    <row r="4" ht="51.75" customHeight="1">
      <c r="A4" s="2" t="s">
        <v>30</v>
      </c>
      <c r="B4" s="4" t="s">
        <v>31</v>
      </c>
      <c r="C4" s="4"/>
      <c r="D4" s="4"/>
      <c r="E4" s="4"/>
      <c r="F4" s="4"/>
      <c r="G4" s="4"/>
      <c r="H4" s="4"/>
    </row>
    <row r="5" ht="60" customHeight="1">
      <c r="B5" s="39" t="s">
        <v>20</v>
      </c>
      <c r="C5" s="39"/>
      <c r="D5" s="39"/>
      <c r="E5" s="39"/>
      <c r="F5" s="39"/>
      <c r="G5" s="39"/>
      <c r="H5" s="22"/>
    </row>
    <row r="6" ht="35.25" customHeight="1">
      <c r="B6" s="40" t="s">
        <v>4</v>
      </c>
      <c r="C6" s="40"/>
      <c r="D6" s="40" t="s">
        <v>21</v>
      </c>
      <c r="E6" s="40" t="s">
        <v>22</v>
      </c>
      <c r="F6" s="40" t="s">
        <v>23</v>
      </c>
      <c r="G6" s="40" t="s">
        <v>32</v>
      </c>
      <c r="H6" s="24" t="s">
        <v>7</v>
      </c>
    </row>
    <row r="7" ht="15">
      <c r="B7" s="25">
        <v>2020</v>
      </c>
      <c r="C7" s="25" t="s">
        <v>8</v>
      </c>
      <c r="D7" s="25">
        <v>54.899999999999999</v>
      </c>
      <c r="E7" s="25"/>
      <c r="F7" s="25"/>
      <c r="G7" s="25"/>
      <c r="H7" s="32"/>
    </row>
    <row r="8" ht="15">
      <c r="B8" s="25">
        <v>2021</v>
      </c>
      <c r="C8" s="25" t="s">
        <v>8</v>
      </c>
      <c r="D8" s="25">
        <v>40.299999999999997</v>
      </c>
      <c r="E8" s="25"/>
      <c r="F8" s="25"/>
      <c r="G8" s="25"/>
      <c r="H8" s="32"/>
    </row>
    <row r="9" ht="15">
      <c r="B9" s="29">
        <v>2022</v>
      </c>
      <c r="C9" s="29" t="s">
        <v>8</v>
      </c>
      <c r="D9" s="41">
        <v>57.200000000000003</v>
      </c>
      <c r="E9" s="30"/>
      <c r="F9" s="30"/>
      <c r="G9" s="42"/>
      <c r="H9" s="43"/>
    </row>
    <row r="10" ht="30">
      <c r="B10" s="8">
        <v>2023</v>
      </c>
      <c r="C10" s="8" t="s">
        <v>8</v>
      </c>
      <c r="D10" s="42">
        <v>40.100000000000001</v>
      </c>
      <c r="E10" s="35">
        <v>9.0999999999999996</v>
      </c>
      <c r="F10" s="35"/>
      <c r="G10" s="35"/>
      <c r="H10" s="13" t="s">
        <v>33</v>
      </c>
    </row>
    <row r="11" ht="15">
      <c r="B11" s="44">
        <v>2024</v>
      </c>
      <c r="C11" s="33" t="s">
        <v>8</v>
      </c>
      <c r="D11" s="35">
        <v>47.5</v>
      </c>
      <c r="E11" s="35"/>
      <c r="F11" s="35"/>
      <c r="G11" s="35"/>
      <c r="H11" s="13"/>
    </row>
    <row r="12" ht="60">
      <c r="B12" s="45">
        <v>2025</v>
      </c>
      <c r="C12" s="46" t="s">
        <v>10</v>
      </c>
      <c r="D12" s="17">
        <f t="shared" ref="D12:D14" si="2">SUM(D7:E11)/5</f>
        <v>49.819999999999993</v>
      </c>
      <c r="E12" s="17"/>
      <c r="F12" s="17">
        <v>9.0999999999999996</v>
      </c>
      <c r="G12" s="47">
        <f t="shared" ref="G12:G15" si="3">D12+F12</f>
        <v>58.919999999999995</v>
      </c>
      <c r="H12" s="13" t="s">
        <v>34</v>
      </c>
    </row>
    <row r="13" ht="15">
      <c r="B13" s="48">
        <v>2026</v>
      </c>
      <c r="C13" s="49" t="s">
        <v>12</v>
      </c>
      <c r="D13" s="37">
        <f t="shared" si="2"/>
        <v>48.803999999999995</v>
      </c>
      <c r="E13" s="37"/>
      <c r="F13" s="37"/>
      <c r="G13" s="38">
        <f t="shared" si="3"/>
        <v>48.803999999999995</v>
      </c>
      <c r="H13" s="13"/>
    </row>
    <row r="14" ht="15">
      <c r="B14" s="48">
        <v>2027</v>
      </c>
      <c r="C14" s="49" t="s">
        <v>12</v>
      </c>
      <c r="D14" s="37">
        <f t="shared" si="2"/>
        <v>50.504800000000003</v>
      </c>
      <c r="E14" s="37"/>
      <c r="F14" s="50"/>
      <c r="G14" s="38">
        <f t="shared" si="3"/>
        <v>50.504800000000003</v>
      </c>
      <c r="H14" s="13"/>
    </row>
    <row r="15" ht="15">
      <c r="B15" s="48">
        <v>2028</v>
      </c>
      <c r="C15" s="49" t="s">
        <v>12</v>
      </c>
      <c r="D15" s="37">
        <f>SUM(D10:E14)/5</f>
        <v>49.165759999999999</v>
      </c>
      <c r="E15" s="37"/>
      <c r="F15" s="50"/>
      <c r="G15" s="38">
        <f t="shared" si="3"/>
        <v>49.165759999999999</v>
      </c>
      <c r="H15" s="13"/>
    </row>
    <row r="18" ht="14.25">
      <c r="E18" s="1"/>
      <c r="F18" s="1"/>
    </row>
  </sheetData>
  <mergeCells count="4">
    <mergeCell ref="A1:H1"/>
    <mergeCell ref="B4:H4"/>
    <mergeCell ref="B5:G5"/>
    <mergeCell ref="B6:C6"/>
  </mergeCells>
  <printOptions headings="0" gridLines="0"/>
  <pageMargins left="0.31496062992125984" right="0.31496062992125984" top="0.74803149606299213" bottom="0.35433070866141736" header="0.31496062992125984" footer="0.31496062992125984"/>
  <pageSetup paperSize="9" scale="83" fitToWidth="1" fitToHeight="0" pageOrder="downThenOver" orientation="landscape" usePrinterDefaults="1" blackAndWhite="0" draft="0" cellComments="none" useFirstPageNumber="0" errors="displayed" horizontalDpi="600" verticalDpi="600" copies="1"/>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zoomScale="100" workbookViewId="0">
      <selection activeCell="A1" activeCellId="0" sqref="A1"/>
    </sheetView>
  </sheetViews>
  <sheetFormatPr defaultRowHeight="14.25"/>
  <cols>
    <col customWidth="1" min="1" max="1" width="4.00390625"/>
    <col bestFit="1" min="7" max="7" width="12.4609375"/>
    <col customWidth="1" min="8" max="8" width="111.140625"/>
  </cols>
  <sheetData>
    <row r="1" ht="15">
      <c r="A1" s="3" t="s">
        <v>0</v>
      </c>
      <c r="B1" s="3"/>
      <c r="C1" s="3"/>
      <c r="D1" s="3"/>
      <c r="E1" s="3"/>
      <c r="F1" s="3"/>
      <c r="G1" s="3"/>
      <c r="H1" s="3"/>
    </row>
    <row r="2" ht="15">
      <c r="A2" s="2"/>
      <c r="B2" s="1"/>
      <c r="C2" s="1"/>
      <c r="D2" s="1"/>
      <c r="E2" s="1"/>
      <c r="F2" s="1"/>
      <c r="G2" s="1"/>
      <c r="H2" s="1"/>
    </row>
    <row r="3" ht="15">
      <c r="A3" s="2"/>
      <c r="B3" s="1"/>
      <c r="C3" s="1"/>
      <c r="D3" s="1"/>
      <c r="E3" s="1"/>
      <c r="F3" s="1"/>
      <c r="G3" s="1"/>
      <c r="H3" s="1"/>
    </row>
    <row r="4" ht="48.75" customHeight="1">
      <c r="A4" s="2"/>
      <c r="B4" s="51" t="s">
        <v>35</v>
      </c>
      <c r="C4" s="51"/>
      <c r="D4" s="51"/>
      <c r="E4" s="51"/>
      <c r="F4" s="51"/>
      <c r="G4" s="51"/>
      <c r="H4" s="51"/>
    </row>
    <row r="5" ht="52.5" customHeight="1">
      <c r="A5" s="52"/>
      <c r="B5" s="6" t="s">
        <v>3</v>
      </c>
      <c r="C5" s="53"/>
      <c r="D5" s="53"/>
      <c r="E5" s="54"/>
      <c r="F5" s="54"/>
      <c r="G5" s="7"/>
      <c r="H5" s="5" t="s">
        <v>36</v>
      </c>
    </row>
    <row r="6" ht="30">
      <c r="A6" s="52"/>
      <c r="B6" s="6" t="s">
        <v>4</v>
      </c>
      <c r="C6" s="7"/>
      <c r="D6" s="53" t="s">
        <v>37</v>
      </c>
      <c r="E6" s="40" t="s">
        <v>38</v>
      </c>
      <c r="F6" s="40" t="s">
        <v>23</v>
      </c>
      <c r="G6" s="7" t="s">
        <v>39</v>
      </c>
      <c r="H6" s="5" t="s">
        <v>7</v>
      </c>
    </row>
    <row r="7" ht="15">
      <c r="A7" s="52"/>
      <c r="B7" s="8">
        <v>2022</v>
      </c>
      <c r="C7" s="8" t="s">
        <v>8</v>
      </c>
      <c r="D7" s="8"/>
      <c r="E7" s="29"/>
      <c r="F7" s="29"/>
      <c r="G7" s="55">
        <v>0</v>
      </c>
      <c r="H7" s="11"/>
    </row>
    <row r="8" ht="45">
      <c r="A8" s="52"/>
      <c r="B8" s="8">
        <v>2023</v>
      </c>
      <c r="C8" s="8" t="s">
        <v>8</v>
      </c>
      <c r="D8" s="8">
        <v>0</v>
      </c>
      <c r="E8" s="56">
        <v>0</v>
      </c>
      <c r="F8" s="8">
        <v>35.200000000000003</v>
      </c>
      <c r="G8" s="57">
        <f>D8*E8+F8</f>
        <v>35.200000000000003</v>
      </c>
      <c r="H8" s="13" t="s">
        <v>40</v>
      </c>
    </row>
    <row r="9" ht="15">
      <c r="A9" s="52"/>
      <c r="B9" s="8">
        <v>2024</v>
      </c>
      <c r="C9" s="8" t="s">
        <v>8</v>
      </c>
      <c r="D9" s="58"/>
      <c r="E9" s="59"/>
      <c r="F9" s="10"/>
      <c r="G9" s="60">
        <v>0</v>
      </c>
      <c r="H9" s="13"/>
    </row>
    <row r="10" ht="30">
      <c r="A10" s="52"/>
      <c r="B10" s="16">
        <v>2025</v>
      </c>
      <c r="C10" s="16" t="s">
        <v>10</v>
      </c>
      <c r="D10" s="61">
        <f>SUM(D7:D9)/3</f>
        <v>0</v>
      </c>
      <c r="E10" s="62">
        <v>0</v>
      </c>
      <c r="F10" s="61"/>
      <c r="G10" s="63">
        <f t="shared" ref="G10:G13" si="4">D10*E10+F10</f>
        <v>0</v>
      </c>
      <c r="H10" s="64" t="s">
        <v>41</v>
      </c>
    </row>
    <row r="11" ht="15">
      <c r="A11" s="52"/>
      <c r="B11" s="18">
        <v>2026</v>
      </c>
      <c r="C11" s="18" t="s">
        <v>12</v>
      </c>
      <c r="D11" s="19">
        <f t="shared" ref="D11:D12" si="5">SUM(D8:D10)/3</f>
        <v>0</v>
      </c>
      <c r="E11" s="37">
        <v>0</v>
      </c>
      <c r="F11" s="19"/>
      <c r="G11" s="65">
        <f t="shared" si="4"/>
        <v>0</v>
      </c>
      <c r="H11" s="66"/>
    </row>
    <row r="12" ht="15">
      <c r="A12" s="52"/>
      <c r="B12" s="18">
        <v>2027</v>
      </c>
      <c r="C12" s="18" t="s">
        <v>12</v>
      </c>
      <c r="D12" s="19">
        <f t="shared" si="5"/>
        <v>0</v>
      </c>
      <c r="E12" s="37">
        <v>0</v>
      </c>
      <c r="F12" s="19"/>
      <c r="G12" s="65">
        <f t="shared" si="4"/>
        <v>0</v>
      </c>
      <c r="H12" s="66"/>
    </row>
    <row r="13" ht="15">
      <c r="A13" s="52"/>
      <c r="B13" s="18">
        <v>2028</v>
      </c>
      <c r="C13" s="18" t="s">
        <v>12</v>
      </c>
      <c r="D13" s="19">
        <f>SUM(D10:D12)/3</f>
        <v>0</v>
      </c>
      <c r="E13" s="37">
        <v>0</v>
      </c>
      <c r="F13" s="19"/>
      <c r="G13" s="65">
        <f t="shared" si="4"/>
        <v>0</v>
      </c>
      <c r="H13" s="67"/>
    </row>
    <row r="14" ht="15">
      <c r="A14" s="2"/>
      <c r="B14" s="1"/>
      <c r="C14" s="1"/>
      <c r="D14" s="1"/>
      <c r="E14" s="1"/>
      <c r="F14" s="1"/>
      <c r="G14" s="1"/>
      <c r="H14" s="1"/>
    </row>
    <row r="15" ht="15">
      <c r="A15" s="2"/>
      <c r="B15" s="1"/>
      <c r="C15" s="1"/>
      <c r="D15" s="1"/>
      <c r="E15" s="1"/>
      <c r="F15" s="1"/>
      <c r="G15" s="1"/>
      <c r="H15" s="1"/>
    </row>
    <row r="16" ht="15">
      <c r="A16" s="2"/>
      <c r="B16" s="1"/>
      <c r="C16" s="1"/>
      <c r="D16" s="1"/>
      <c r="E16" s="1"/>
      <c r="F16" s="1"/>
      <c r="G16" s="1"/>
      <c r="H16" s="1"/>
    </row>
  </sheetData>
  <mergeCells count="5">
    <mergeCell ref="A1:H1"/>
    <mergeCell ref="B4:H4"/>
    <mergeCell ref="B5:G5"/>
    <mergeCell ref="B6:C6"/>
    <mergeCell ref="H10:H13"/>
  </mergeCells>
  <printOptions headings="0" gridLines="0"/>
  <pageMargins left="0.70078740157480324" right="0.70078740157480324" top="0.75196850393700776" bottom="0.75196850393700776" header="0.29999999999999999" footer="0.29999999999999999"/>
  <pageSetup paperSize="9" scale="79" firstPageNumber="1" fitToWidth="1" fitToHeight="1" pageOrder="downThenOver" orientation="landscape" usePrinterDefaults="1" blackAndWhite="0" draft="0" cellComments="none" useFirstPageNumber="1" errors="displayed" horizontalDpi="600" verticalDpi="600" copies="1"/>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topLeftCell="A4" zoomScale="100" workbookViewId="0">
      <selection activeCell="A1" activeCellId="0" sqref="A1"/>
    </sheetView>
  </sheetViews>
  <sheetFormatPr defaultRowHeight="14.25"/>
  <cols>
    <col customWidth="1" min="1" max="1" width="5.57421875"/>
    <col customWidth="1" min="11" max="11" width="121.421875"/>
  </cols>
  <sheetData>
    <row r="1" ht="21" customHeight="1">
      <c r="A1" s="3" t="s">
        <v>0</v>
      </c>
      <c r="B1" s="3"/>
      <c r="C1" s="3"/>
      <c r="D1" s="3"/>
      <c r="E1" s="3"/>
      <c r="F1" s="3"/>
      <c r="G1" s="3"/>
      <c r="H1" s="3"/>
      <c r="I1" s="3"/>
      <c r="J1" s="3"/>
      <c r="K1" s="3"/>
    </row>
    <row r="2" ht="15">
      <c r="A2" s="2"/>
      <c r="B2" s="1"/>
      <c r="C2" s="1"/>
      <c r="D2" s="1"/>
      <c r="E2" s="1"/>
      <c r="F2" s="1"/>
      <c r="G2" s="1"/>
      <c r="H2" s="1"/>
      <c r="I2" s="1"/>
      <c r="J2" s="1"/>
      <c r="K2" s="1"/>
    </row>
    <row r="3" ht="15">
      <c r="A3" s="2"/>
      <c r="B3" s="1"/>
      <c r="C3" s="1"/>
      <c r="D3" s="1"/>
      <c r="E3" s="1"/>
      <c r="F3" s="1"/>
      <c r="G3" s="1"/>
      <c r="H3" s="1"/>
      <c r="I3" s="1"/>
      <c r="J3" s="1"/>
      <c r="K3" s="1"/>
    </row>
    <row r="4" ht="45.75" customHeight="1">
      <c r="A4" s="2" t="s">
        <v>42</v>
      </c>
      <c r="B4" s="51" t="s">
        <v>43</v>
      </c>
      <c r="C4" s="51"/>
      <c r="D4" s="51"/>
      <c r="E4" s="51"/>
      <c r="F4" s="51"/>
      <c r="G4" s="51"/>
      <c r="H4" s="51"/>
      <c r="I4" s="51"/>
      <c r="J4" s="51"/>
      <c r="K4" s="51"/>
    </row>
    <row r="5" ht="59.25" customHeight="1">
      <c r="A5" s="52"/>
      <c r="B5" s="6" t="s">
        <v>3</v>
      </c>
      <c r="C5" s="53"/>
      <c r="D5" s="53"/>
      <c r="E5" s="53"/>
      <c r="F5" s="53"/>
      <c r="G5" s="53"/>
      <c r="H5" s="53"/>
      <c r="I5" s="53"/>
      <c r="J5" s="7"/>
      <c r="K5" s="5"/>
    </row>
    <row r="6" ht="15">
      <c r="A6" s="52"/>
      <c r="B6" s="23" t="s">
        <v>4</v>
      </c>
      <c r="C6" s="24"/>
      <c r="D6" s="6" t="s">
        <v>44</v>
      </c>
      <c r="E6" s="7"/>
      <c r="F6" s="6" t="s">
        <v>45</v>
      </c>
      <c r="G6" s="7"/>
      <c r="H6" s="5" t="s">
        <v>46</v>
      </c>
      <c r="I6" s="39" t="s">
        <v>6</v>
      </c>
      <c r="J6" s="39" t="s">
        <v>47</v>
      </c>
      <c r="K6" s="39" t="s">
        <v>7</v>
      </c>
    </row>
    <row r="7" ht="45">
      <c r="A7" s="2"/>
      <c r="B7" s="68"/>
      <c r="C7" s="69"/>
      <c r="D7" s="5" t="s">
        <v>48</v>
      </c>
      <c r="E7" s="5" t="s">
        <v>49</v>
      </c>
      <c r="F7" s="5" t="s">
        <v>50</v>
      </c>
      <c r="G7" s="5" t="s">
        <v>51</v>
      </c>
      <c r="H7" s="5" t="s">
        <v>52</v>
      </c>
      <c r="I7" s="70"/>
      <c r="J7" s="70"/>
      <c r="K7" s="70"/>
    </row>
    <row r="8" ht="15">
      <c r="A8" s="52"/>
      <c r="B8" s="8">
        <v>2022</v>
      </c>
      <c r="C8" s="9" t="s">
        <v>8</v>
      </c>
      <c r="D8" s="8"/>
      <c r="E8" s="8"/>
      <c r="F8" s="8"/>
      <c r="G8" s="8"/>
      <c r="H8" s="8"/>
      <c r="I8" s="35"/>
      <c r="J8" s="71">
        <f t="shared" ref="J8:J9" si="6">D8*1+E8*3+F8*30+G8*50+H8*10+I8</f>
        <v>0</v>
      </c>
      <c r="K8" s="11" t="s">
        <v>53</v>
      </c>
    </row>
    <row r="9" ht="15">
      <c r="A9" s="52"/>
      <c r="B9" s="8">
        <v>2023</v>
      </c>
      <c r="C9" s="8" t="s">
        <v>8</v>
      </c>
      <c r="D9" s="8"/>
      <c r="E9" s="8"/>
      <c r="F9" s="8"/>
      <c r="G9" s="8"/>
      <c r="H9" s="8"/>
      <c r="I9" s="35"/>
      <c r="J9" s="71">
        <f t="shared" si="6"/>
        <v>0</v>
      </c>
      <c r="K9" s="11" t="s">
        <v>53</v>
      </c>
    </row>
    <row r="10" ht="75">
      <c r="A10" s="52"/>
      <c r="B10" s="8">
        <v>2024</v>
      </c>
      <c r="C10" s="8" t="s">
        <v>8</v>
      </c>
      <c r="D10" s="8"/>
      <c r="E10" s="8"/>
      <c r="F10" s="8"/>
      <c r="G10" s="8"/>
      <c r="H10" s="8"/>
      <c r="I10" s="35"/>
      <c r="J10" s="71">
        <f t="shared" ref="J10:J14" si="7">D10*1+E10*3+F10*30+G10*50+H10*10+I10</f>
        <v>0</v>
      </c>
      <c r="K10" s="13" t="s">
        <v>54</v>
      </c>
    </row>
    <row r="11" ht="90">
      <c r="A11" s="52"/>
      <c r="B11" s="72">
        <v>2025</v>
      </c>
      <c r="C11" s="72" t="s">
        <v>10</v>
      </c>
      <c r="D11" s="73">
        <v>23</v>
      </c>
      <c r="E11" s="73"/>
      <c r="F11" s="72"/>
      <c r="G11" s="72"/>
      <c r="H11" s="72">
        <v>2</v>
      </c>
      <c r="I11" s="62">
        <v>-21.5</v>
      </c>
      <c r="J11" s="74">
        <f t="shared" si="7"/>
        <v>21.5</v>
      </c>
      <c r="K11" s="75" t="s">
        <v>55</v>
      </c>
    </row>
    <row r="12" ht="75.75" customHeight="1">
      <c r="A12" s="52"/>
      <c r="B12" s="18">
        <v>2026</v>
      </c>
      <c r="C12" s="18" t="s">
        <v>12</v>
      </c>
      <c r="D12" s="50">
        <v>12</v>
      </c>
      <c r="E12" s="50"/>
      <c r="F12" s="18"/>
      <c r="G12" s="18"/>
      <c r="H12" s="18">
        <v>1</v>
      </c>
      <c r="I12" s="37">
        <v>-11</v>
      </c>
      <c r="J12" s="76">
        <f t="shared" si="7"/>
        <v>11</v>
      </c>
      <c r="K12" s="77" t="s">
        <v>56</v>
      </c>
    </row>
    <row r="13" ht="75.75" customHeight="1">
      <c r="A13" s="52"/>
      <c r="B13" s="18">
        <v>2027</v>
      </c>
      <c r="C13" s="18" t="s">
        <v>12</v>
      </c>
      <c r="D13" s="50">
        <v>12</v>
      </c>
      <c r="E13" s="50"/>
      <c r="F13" s="18"/>
      <c r="G13" s="18"/>
      <c r="H13" s="18">
        <v>1</v>
      </c>
      <c r="I13" s="37">
        <v>-11</v>
      </c>
      <c r="J13" s="76">
        <f t="shared" si="7"/>
        <v>11</v>
      </c>
      <c r="K13" s="77" t="s">
        <v>56</v>
      </c>
    </row>
    <row r="14" ht="78" customHeight="1">
      <c r="A14" s="52"/>
      <c r="B14" s="18">
        <v>2028</v>
      </c>
      <c r="C14" s="18" t="s">
        <v>12</v>
      </c>
      <c r="D14" s="50">
        <v>12</v>
      </c>
      <c r="E14" s="50"/>
      <c r="F14" s="18"/>
      <c r="G14" s="18"/>
      <c r="H14" s="18">
        <v>1</v>
      </c>
      <c r="I14" s="37">
        <v>-11</v>
      </c>
      <c r="J14" s="76">
        <f t="shared" si="7"/>
        <v>11</v>
      </c>
      <c r="K14" s="77" t="s">
        <v>56</v>
      </c>
    </row>
    <row r="18" ht="14.25"/>
  </sheetData>
  <mergeCells count="9">
    <mergeCell ref="A1:K1"/>
    <mergeCell ref="B4:K4"/>
    <mergeCell ref="B5:J5"/>
    <mergeCell ref="B6:C7"/>
    <mergeCell ref="D6:E6"/>
    <mergeCell ref="F6:G6"/>
    <mergeCell ref="I6:I7"/>
    <mergeCell ref="J6:J7"/>
    <mergeCell ref="K6:K7"/>
  </mergeCells>
  <printOptions headings="0" gridLines="0"/>
  <pageMargins left="0.70078740157480324" right="0.70078740157480324" top="0.75196850393700776" bottom="0.75196850393700776" header="0.29999999999999999" footer="0.29999999999999999"/>
  <pageSetup paperSize="9" scale="66" firstPageNumber="1" fitToWidth="1" fitToHeight="1" pageOrder="downThenOver" orientation="landscape" usePrinterDefaults="1" blackAndWhite="0" draft="0" cellComments="none" useFirstPageNumber="1" errors="displayed" horizontalDpi="600" verticalDpi="600" copies="1"/>
  <headerFooter/>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topLeftCell="A4" zoomScale="100" workbookViewId="0">
      <selection activeCell="A1" activeCellId="0" sqref="A1"/>
    </sheetView>
  </sheetViews>
  <sheetFormatPr defaultRowHeight="14.25"/>
  <cols>
    <col customWidth="1" min="1" max="1" width="5.8515625"/>
    <col customWidth="1" min="12" max="12" width="112.00390625"/>
  </cols>
  <sheetData>
    <row r="1" ht="15">
      <c r="A1" s="3" t="s">
        <v>0</v>
      </c>
      <c r="B1" s="3"/>
      <c r="C1" s="3"/>
      <c r="D1" s="3"/>
      <c r="E1" s="3"/>
      <c r="F1" s="3"/>
      <c r="G1" s="3"/>
      <c r="H1" s="3"/>
      <c r="I1" s="3"/>
      <c r="J1" s="3"/>
      <c r="K1" s="3"/>
      <c r="L1" s="3"/>
    </row>
    <row r="2" ht="15">
      <c r="A2" s="2"/>
      <c r="B2" s="1"/>
      <c r="C2" s="1"/>
      <c r="D2" s="1"/>
      <c r="E2" s="1"/>
      <c r="F2" s="1"/>
      <c r="G2" s="1"/>
      <c r="H2" s="1"/>
      <c r="I2" s="1"/>
      <c r="J2" s="1"/>
      <c r="K2" s="1"/>
      <c r="L2" s="1"/>
    </row>
    <row r="3" ht="15">
      <c r="A3" s="2"/>
      <c r="B3" s="1"/>
      <c r="C3" s="1"/>
      <c r="D3" s="1"/>
      <c r="E3" s="1"/>
      <c r="F3" s="1"/>
      <c r="G3" s="1"/>
      <c r="H3" s="1"/>
      <c r="I3" s="1"/>
      <c r="J3" s="1"/>
      <c r="K3" s="1"/>
      <c r="L3" s="1"/>
    </row>
    <row r="4" ht="51.75" customHeight="1">
      <c r="A4" s="2" t="s">
        <v>57</v>
      </c>
      <c r="B4" s="51" t="s">
        <v>58</v>
      </c>
      <c r="C4" s="51"/>
      <c r="D4" s="51"/>
      <c r="E4" s="51"/>
      <c r="F4" s="51"/>
      <c r="G4" s="51"/>
      <c r="H4" s="51"/>
      <c r="I4" s="51"/>
      <c r="J4" s="51"/>
      <c r="K4" s="51"/>
      <c r="L4" s="51"/>
    </row>
    <row r="5" ht="59.25" customHeight="1">
      <c r="A5" s="52"/>
      <c r="B5" s="6" t="s">
        <v>3</v>
      </c>
      <c r="C5" s="53"/>
      <c r="D5" s="53"/>
      <c r="E5" s="53"/>
      <c r="F5" s="53"/>
      <c r="G5" s="53"/>
      <c r="H5" s="53"/>
      <c r="I5" s="53"/>
      <c r="J5" s="53"/>
      <c r="K5" s="7"/>
      <c r="L5" s="5"/>
    </row>
    <row r="6" ht="15">
      <c r="A6" s="52"/>
      <c r="B6" s="23" t="s">
        <v>4</v>
      </c>
      <c r="C6" s="24"/>
      <c r="D6" s="5" t="s">
        <v>44</v>
      </c>
      <c r="E6" s="6" t="s">
        <v>45</v>
      </c>
      <c r="F6" s="7"/>
      <c r="G6" s="6" t="s">
        <v>46</v>
      </c>
      <c r="H6" s="7"/>
      <c r="I6" s="39" t="s">
        <v>59</v>
      </c>
      <c r="J6" s="39" t="s">
        <v>6</v>
      </c>
      <c r="K6" s="39" t="s">
        <v>60</v>
      </c>
      <c r="L6" s="39" t="s">
        <v>7</v>
      </c>
    </row>
    <row r="7" ht="45">
      <c r="A7" s="2"/>
      <c r="B7" s="68"/>
      <c r="C7" s="69"/>
      <c r="D7" s="5" t="s">
        <v>49</v>
      </c>
      <c r="E7" s="5" t="s">
        <v>50</v>
      </c>
      <c r="F7" s="5" t="s">
        <v>61</v>
      </c>
      <c r="G7" s="5" t="s">
        <v>62</v>
      </c>
      <c r="H7" s="5" t="s">
        <v>63</v>
      </c>
      <c r="I7" s="70"/>
      <c r="J7" s="70"/>
      <c r="K7" s="70"/>
      <c r="L7" s="70"/>
    </row>
    <row r="8" ht="15">
      <c r="A8" s="52"/>
      <c r="B8" s="8">
        <v>2022</v>
      </c>
      <c r="C8" s="8" t="s">
        <v>8</v>
      </c>
      <c r="D8" s="8"/>
      <c r="E8" s="8"/>
      <c r="F8" s="8"/>
      <c r="G8" s="8"/>
      <c r="H8" s="8"/>
      <c r="I8" s="35">
        <v>0.5</v>
      </c>
      <c r="J8" s="35"/>
      <c r="K8" s="71">
        <f t="shared" ref="K8:K9" si="8">D8*3*0.5+E8*30*0.5+F8*100*0.5+G8*5*0.5+H8*20*0.5+J8</f>
        <v>0</v>
      </c>
      <c r="L8" s="11" t="s">
        <v>53</v>
      </c>
    </row>
    <row r="9" ht="15">
      <c r="A9" s="52"/>
      <c r="B9" s="8">
        <v>2023</v>
      </c>
      <c r="C9" s="8" t="s">
        <v>8</v>
      </c>
      <c r="D9" s="8"/>
      <c r="E9" s="8"/>
      <c r="F9" s="8"/>
      <c r="G9" s="8"/>
      <c r="H9" s="8"/>
      <c r="I9" s="35">
        <v>0.5</v>
      </c>
      <c r="J9" s="35"/>
      <c r="K9" s="71">
        <f t="shared" si="8"/>
        <v>0</v>
      </c>
      <c r="L9" s="11" t="s">
        <v>53</v>
      </c>
    </row>
    <row r="10" ht="180">
      <c r="A10" s="52"/>
      <c r="B10" s="8">
        <v>2024</v>
      </c>
      <c r="C10" s="8" t="s">
        <v>8</v>
      </c>
      <c r="D10" s="8"/>
      <c r="E10" s="8">
        <v>1</v>
      </c>
      <c r="F10" s="8">
        <v>1</v>
      </c>
      <c r="G10" s="8"/>
      <c r="H10" s="8">
        <v>1</v>
      </c>
      <c r="I10" s="35">
        <v>0.5</v>
      </c>
      <c r="J10" s="35"/>
      <c r="K10" s="71">
        <f>D10*3*0.5+E10*30*0.5+F10*100*0.5+G10*5*0.5+H10*20*0.5+J10</f>
        <v>75</v>
      </c>
      <c r="L10" s="13" t="s">
        <v>64</v>
      </c>
    </row>
    <row r="11" ht="30">
      <c r="A11" s="52"/>
      <c r="B11" s="72">
        <v>2025</v>
      </c>
      <c r="C11" s="72" t="s">
        <v>10</v>
      </c>
      <c r="D11" s="73">
        <v>2</v>
      </c>
      <c r="E11" s="73"/>
      <c r="F11" s="72"/>
      <c r="G11" s="72"/>
      <c r="H11" s="72"/>
      <c r="I11" s="78">
        <v>0.75</v>
      </c>
      <c r="J11" s="62"/>
      <c r="K11" s="74">
        <f t="shared" ref="K11:K14" si="9">D11*3*0.75+E11*30*0.75+F11*100*0.75+G11*5*0.75+H11*20*0.75+J11</f>
        <v>4.5</v>
      </c>
      <c r="L11" s="75" t="s">
        <v>65</v>
      </c>
    </row>
    <row r="12" ht="30">
      <c r="A12" s="52"/>
      <c r="B12" s="18">
        <v>2026</v>
      </c>
      <c r="C12" s="18" t="s">
        <v>12</v>
      </c>
      <c r="D12" s="50">
        <v>2</v>
      </c>
      <c r="E12" s="50"/>
      <c r="F12" s="18"/>
      <c r="G12" s="18"/>
      <c r="H12" s="18"/>
      <c r="I12" s="79">
        <v>0.75</v>
      </c>
      <c r="J12" s="37"/>
      <c r="K12" s="76">
        <f t="shared" si="9"/>
        <v>4.5</v>
      </c>
      <c r="L12" s="77" t="s">
        <v>66</v>
      </c>
    </row>
    <row r="13" ht="30">
      <c r="A13" s="52"/>
      <c r="B13" s="18">
        <v>2027</v>
      </c>
      <c r="C13" s="18" t="s">
        <v>12</v>
      </c>
      <c r="D13" s="50">
        <v>2</v>
      </c>
      <c r="E13" s="50"/>
      <c r="F13" s="18"/>
      <c r="G13" s="18"/>
      <c r="H13" s="18"/>
      <c r="I13" s="79">
        <v>0.75</v>
      </c>
      <c r="J13" s="37"/>
      <c r="K13" s="76">
        <f t="shared" si="9"/>
        <v>4.5</v>
      </c>
      <c r="L13" s="77" t="s">
        <v>66</v>
      </c>
    </row>
    <row r="14" ht="30">
      <c r="A14" s="52"/>
      <c r="B14" s="18">
        <v>2028</v>
      </c>
      <c r="C14" s="18" t="s">
        <v>12</v>
      </c>
      <c r="D14" s="50">
        <v>2</v>
      </c>
      <c r="E14" s="50"/>
      <c r="F14" s="18"/>
      <c r="G14" s="18"/>
      <c r="H14" s="18"/>
      <c r="I14" s="79">
        <v>0.75</v>
      </c>
      <c r="J14" s="37"/>
      <c r="K14" s="76">
        <f t="shared" si="9"/>
        <v>4.5</v>
      </c>
      <c r="L14" s="77" t="s">
        <v>66</v>
      </c>
    </row>
  </sheetData>
  <mergeCells count="10">
    <mergeCell ref="A1:L1"/>
    <mergeCell ref="B4:L4"/>
    <mergeCell ref="B5:K5"/>
    <mergeCell ref="B6:C7"/>
    <mergeCell ref="E6:F6"/>
    <mergeCell ref="G6:H6"/>
    <mergeCell ref="I6:I7"/>
    <mergeCell ref="J6:J7"/>
    <mergeCell ref="K6:K7"/>
    <mergeCell ref="L6:L7"/>
  </mergeCells>
  <printOptions headings="0" gridLines="0"/>
  <pageMargins left="0.70078740157480324" right="0.70078740157480324" top="0.75196850393700776" bottom="0.75196850393700776" header="0.29999999999999999" footer="0.29999999999999999"/>
  <pageSetup paperSize="9" scale="66" firstPageNumber="1" fitToWidth="1" fitToHeight="1" pageOrder="downThenOver" orientation="landscape" usePrinterDefaults="1" blackAndWhite="0" draft="0" cellComments="none" useFirstPageNumber="1" errors="displayed" horizontalDpi="600" verticalDpi="600" copies="1"/>
  <headerFooter/>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view="normal" zoomScale="75" workbookViewId="0">
      <selection activeCell="D12" activeCellId="0" sqref="D12"/>
    </sheetView>
  </sheetViews>
  <sheetFormatPr defaultRowHeight="14.25"/>
  <cols>
    <col customWidth="1" min="1" max="1" style="2" width="5.7109375"/>
    <col customWidth="1" min="2" max="2" style="1" width="7.140625"/>
    <col customWidth="1" min="3" max="3" style="1" width="13.28515625"/>
    <col customWidth="1" min="4" max="4" style="1" width="13"/>
    <col customWidth="1" min="5" max="5" style="1" width="12.7109375"/>
    <col customWidth="1" min="6" max="6" style="1" width="119.28125"/>
    <col customWidth="1" min="7" max="7" style="1" width="13.28125"/>
    <col min="8" max="16384" style="1" width="9.140625"/>
  </cols>
  <sheetData>
    <row r="1" ht="43.5" customHeight="1">
      <c r="A1" s="3" t="s">
        <v>0</v>
      </c>
      <c r="B1" s="3"/>
      <c r="C1" s="3"/>
      <c r="D1" s="3"/>
      <c r="E1" s="3"/>
      <c r="F1" s="3"/>
    </row>
    <row r="4" ht="51.75" customHeight="1">
      <c r="A4" s="2" t="s">
        <v>67</v>
      </c>
      <c r="B4" s="4" t="s">
        <v>68</v>
      </c>
      <c r="C4" s="4"/>
      <c r="D4" s="4"/>
      <c r="E4" s="4"/>
      <c r="F4" s="4"/>
    </row>
    <row r="5" ht="60" customHeight="1">
      <c r="B5" s="40" t="s">
        <v>20</v>
      </c>
      <c r="C5" s="40"/>
      <c r="D5" s="40"/>
      <c r="E5" s="40"/>
      <c r="F5" s="80"/>
      <c r="G5" s="81"/>
    </row>
    <row r="6" ht="30">
      <c r="B6" s="40" t="s">
        <v>4</v>
      </c>
      <c r="C6" s="40" t="s">
        <v>21</v>
      </c>
      <c r="D6" s="40" t="s">
        <v>22</v>
      </c>
      <c r="E6" s="40" t="s">
        <v>69</v>
      </c>
      <c r="F6" s="40" t="s">
        <v>7</v>
      </c>
      <c r="G6" s="81"/>
    </row>
    <row r="7" ht="15">
      <c r="B7" s="25">
        <v>2016</v>
      </c>
      <c r="C7" s="82">
        <v>5788.3999999999996</v>
      </c>
      <c r="D7" s="82"/>
      <c r="E7" s="83"/>
      <c r="F7" s="40"/>
      <c r="G7" s="25" t="s">
        <v>8</v>
      </c>
    </row>
    <row r="8" ht="15">
      <c r="B8" s="25">
        <v>2017</v>
      </c>
      <c r="C8" s="82">
        <v>8789.3999999999996</v>
      </c>
      <c r="D8" s="82"/>
      <c r="E8" s="83"/>
      <c r="F8" s="40"/>
      <c r="G8" s="25" t="s">
        <v>8</v>
      </c>
    </row>
    <row r="9" ht="15">
      <c r="B9" s="25">
        <v>2018</v>
      </c>
      <c r="C9" s="82">
        <v>10182.5</v>
      </c>
      <c r="D9" s="82"/>
      <c r="E9" s="83"/>
      <c r="F9" s="40"/>
      <c r="G9" s="25" t="s">
        <v>8</v>
      </c>
    </row>
    <row r="10" ht="15">
      <c r="B10" s="25">
        <v>2019</v>
      </c>
      <c r="C10" s="82">
        <v>9815.7999999999993</v>
      </c>
      <c r="D10" s="82"/>
      <c r="E10" s="82"/>
      <c r="F10" s="32"/>
      <c r="G10" s="25" t="s">
        <v>8</v>
      </c>
    </row>
    <row r="11" ht="15">
      <c r="B11" s="25">
        <v>2020</v>
      </c>
      <c r="C11" s="82">
        <v>6503.8000000000002</v>
      </c>
      <c r="D11" s="82"/>
      <c r="E11" s="82"/>
      <c r="F11" s="32"/>
      <c r="G11" s="25" t="s">
        <v>8</v>
      </c>
    </row>
    <row r="12" ht="15">
      <c r="B12" s="25">
        <v>2021</v>
      </c>
      <c r="C12" s="82">
        <v>13730.700000000001</v>
      </c>
      <c r="D12" s="82"/>
      <c r="E12" s="82"/>
      <c r="F12" s="32"/>
      <c r="G12" s="25" t="s">
        <v>8</v>
      </c>
    </row>
    <row r="13" ht="15">
      <c r="B13" s="25">
        <v>2022</v>
      </c>
      <c r="C13" s="82">
        <v>12429.200000000001</v>
      </c>
      <c r="D13" s="82"/>
      <c r="E13" s="82"/>
      <c r="F13" s="77"/>
      <c r="G13" s="25" t="s">
        <v>8</v>
      </c>
    </row>
    <row r="14" ht="15">
      <c r="A14" s="2"/>
      <c r="B14" s="25">
        <v>2023</v>
      </c>
      <c r="C14" s="82">
        <v>9544.7999999999993</v>
      </c>
      <c r="D14" s="82"/>
      <c r="E14" s="82"/>
      <c r="F14" s="32"/>
      <c r="G14" s="25" t="s">
        <v>8</v>
      </c>
    </row>
    <row r="15" ht="15">
      <c r="A15" s="2"/>
      <c r="B15" s="25">
        <v>2024</v>
      </c>
      <c r="C15" s="82">
        <v>10883.799999999999</v>
      </c>
      <c r="D15" s="82"/>
      <c r="E15" s="82"/>
      <c r="F15" s="32"/>
      <c r="G15" s="25" t="s">
        <v>8</v>
      </c>
    </row>
    <row r="16" ht="45">
      <c r="A16" s="2"/>
      <c r="B16" s="84">
        <v>2025</v>
      </c>
      <c r="C16" s="85">
        <f>SUM(C7:D15)/9</f>
        <v>9740.9333333333343</v>
      </c>
      <c r="D16" s="85"/>
      <c r="E16" s="86">
        <f t="shared" ref="E16:E19" si="10">C16</f>
        <v>9740.9333333333343</v>
      </c>
      <c r="F16" s="87" t="s">
        <v>70</v>
      </c>
      <c r="G16" s="84" t="s">
        <v>10</v>
      </c>
    </row>
    <row r="17" ht="20.25" customHeight="1">
      <c r="A17" s="2"/>
      <c r="B17" s="48">
        <v>2026</v>
      </c>
      <c r="C17" s="88">
        <f>SUM(C7:D16)/10</f>
        <v>9740.9333333333343</v>
      </c>
      <c r="D17" s="88"/>
      <c r="E17" s="89">
        <f t="shared" si="10"/>
        <v>9740.9333333333343</v>
      </c>
      <c r="F17" s="32" t="s">
        <v>71</v>
      </c>
      <c r="G17" s="48" t="s">
        <v>12</v>
      </c>
    </row>
    <row r="18" ht="20.25" customHeight="1">
      <c r="A18" s="2"/>
      <c r="B18" s="48">
        <v>2027</v>
      </c>
      <c r="C18" s="88">
        <f>SUM(C7:D17)/11</f>
        <v>9740.9333333333343</v>
      </c>
      <c r="D18" s="88"/>
      <c r="E18" s="89">
        <f t="shared" si="10"/>
        <v>9740.9333333333343</v>
      </c>
      <c r="F18" s="90" t="s">
        <v>72</v>
      </c>
      <c r="G18" s="48" t="s">
        <v>12</v>
      </c>
    </row>
    <row r="19" ht="20.25" customHeight="1">
      <c r="A19" s="2"/>
      <c r="B19" s="48">
        <v>2028</v>
      </c>
      <c r="C19" s="88">
        <f>SUM(C7:D18)/12</f>
        <v>9740.9333333333343</v>
      </c>
      <c r="D19" s="88"/>
      <c r="E19" s="89">
        <f t="shared" si="10"/>
        <v>9740.9333333333343</v>
      </c>
      <c r="F19" s="32" t="s">
        <v>73</v>
      </c>
      <c r="G19" s="48" t="s">
        <v>12</v>
      </c>
    </row>
    <row r="21" ht="14.25">
      <c r="F21" s="1"/>
    </row>
  </sheetData>
  <mergeCells count="3">
    <mergeCell ref="A1:F1"/>
    <mergeCell ref="B4:F4"/>
    <mergeCell ref="B5:E5"/>
  </mergeCells>
  <printOptions headings="0" gridLines="0"/>
  <pageMargins left="0.31496062992125984" right="0.31496062992125984" top="0.62992125984251968" bottom="0.3543307086614173" header="0.31496062992125984" footer="0.31496062992125984"/>
  <pageSetup paperSize="9" scale="80" firstPageNumber="1" fitToWidth="1" fitToHeight="1" pageOrder="downThenOver" orientation="landscape" usePrinterDefaults="1" blackAndWhite="0" draft="0" cellComments="none" useFirstPageNumber="1" errors="displayed" horizontalDpi="600" verticalDpi="600" copies="1"/>
  <headerFooter/>
  <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view="pageBreakPreview" topLeftCell="A91" zoomScale="75" workbookViewId="0">
      <selection activeCell="G52" activeCellId="0" sqref="G52"/>
    </sheetView>
  </sheetViews>
  <sheetFormatPr defaultRowHeight="14.25"/>
  <cols>
    <col customWidth="1" min="1" max="1" style="2" width="5.57421875"/>
    <col customWidth="1" min="2" max="2" style="1" width="7.7109375"/>
    <col customWidth="1" min="3" max="3" style="1" width="13.28515625"/>
    <col customWidth="1" min="4" max="4" style="1" width="11.5703125"/>
    <col customWidth="1" min="5" max="5" style="1" width="14.8515625"/>
    <col customWidth="1" min="6" max="6" style="1" width="13.140625"/>
    <col customWidth="1" min="7" max="7" style="1" width="22.140625"/>
    <col customWidth="1" min="8" max="8" style="1" width="128.421875"/>
    <col customWidth="1" min="9" max="9" style="91" width="24.421875"/>
    <col min="10" max="16384" style="1" width="9.140625"/>
  </cols>
  <sheetData>
    <row r="1" ht="24.75" hidden="1" customHeight="1">
      <c r="A1" s="3" t="s">
        <v>0</v>
      </c>
      <c r="B1" s="3"/>
      <c r="C1" s="3"/>
      <c r="D1" s="3"/>
      <c r="E1" s="3"/>
      <c r="F1" s="3"/>
      <c r="G1" s="3"/>
      <c r="H1" s="3"/>
    </row>
    <row r="2" ht="22.5" hidden="1" customHeight="1">
      <c r="A2" s="2" t="s">
        <v>74</v>
      </c>
      <c r="B2" s="4" t="s">
        <v>75</v>
      </c>
      <c r="C2" s="4"/>
      <c r="D2" s="4"/>
      <c r="E2" s="4"/>
      <c r="F2" s="4"/>
      <c r="G2" s="4"/>
      <c r="H2" s="4"/>
    </row>
    <row r="3" ht="48.75" hidden="1" customHeight="1">
      <c r="A3" s="2"/>
      <c r="B3" s="40" t="s">
        <v>20</v>
      </c>
      <c r="C3" s="40"/>
      <c r="D3" s="40"/>
      <c r="E3" s="40"/>
      <c r="F3" s="40"/>
      <c r="G3" s="40"/>
      <c r="H3" s="92"/>
      <c r="I3" s="93" t="s">
        <v>76</v>
      </c>
    </row>
    <row r="4" ht="30" hidden="1">
      <c r="A4" s="2"/>
      <c r="B4" s="40" t="s">
        <v>4</v>
      </c>
      <c r="C4" s="40"/>
      <c r="D4" s="40" t="s">
        <v>21</v>
      </c>
      <c r="E4" s="40" t="s">
        <v>22</v>
      </c>
      <c r="F4" s="40" t="s">
        <v>6</v>
      </c>
      <c r="G4" s="40" t="s">
        <v>77</v>
      </c>
      <c r="H4" s="40" t="s">
        <v>7</v>
      </c>
      <c r="I4" s="93"/>
    </row>
    <row r="5" ht="15" hidden="1">
      <c r="A5" s="2"/>
      <c r="B5" s="25">
        <v>2022</v>
      </c>
      <c r="C5" s="25" t="s">
        <v>8</v>
      </c>
      <c r="D5" s="94">
        <v>0</v>
      </c>
      <c r="E5" s="94"/>
      <c r="F5" s="94"/>
      <c r="G5" s="95"/>
      <c r="H5" s="32"/>
      <c r="I5" s="96" t="s">
        <v>78</v>
      </c>
    </row>
    <row r="6" ht="15" hidden="1">
      <c r="A6" s="2"/>
      <c r="B6" s="25">
        <v>2023</v>
      </c>
      <c r="C6" s="25" t="s">
        <v>8</v>
      </c>
      <c r="D6" s="94">
        <v>0</v>
      </c>
      <c r="E6" s="94"/>
      <c r="F6" s="94"/>
      <c r="G6" s="96"/>
      <c r="H6" s="32"/>
      <c r="I6" s="96" t="s">
        <v>78</v>
      </c>
    </row>
    <row r="7" ht="15" hidden="1">
      <c r="A7" s="2"/>
      <c r="B7" s="25">
        <v>2024</v>
      </c>
      <c r="C7" s="25" t="s">
        <v>8</v>
      </c>
      <c r="D7" s="94">
        <v>0</v>
      </c>
      <c r="E7" s="94"/>
      <c r="F7" s="94"/>
      <c r="G7" s="96"/>
      <c r="H7" s="32"/>
      <c r="I7" s="96" t="s">
        <v>78</v>
      </c>
    </row>
    <row r="8" ht="15" hidden="1">
      <c r="A8" s="2"/>
      <c r="B8" s="45">
        <v>2025</v>
      </c>
      <c r="C8" s="45" t="s">
        <v>10</v>
      </c>
      <c r="D8" s="97"/>
      <c r="E8" s="97"/>
      <c r="F8" s="97"/>
      <c r="G8" s="97">
        <f>SUM(D5:E7)/3+F8</f>
        <v>0</v>
      </c>
      <c r="H8" s="98"/>
      <c r="I8" s="99" t="s">
        <v>79</v>
      </c>
    </row>
    <row r="9" ht="15" hidden="1">
      <c r="A9" s="2"/>
      <c r="B9" s="48">
        <v>2026</v>
      </c>
      <c r="C9" s="48" t="s">
        <v>12</v>
      </c>
      <c r="D9" s="100"/>
      <c r="E9" s="100"/>
      <c r="F9" s="100"/>
      <c r="G9" s="101">
        <f>SUM(D6:E7,E8,G8)/3+F9</f>
        <v>0</v>
      </c>
      <c r="H9" s="77"/>
      <c r="I9" s="102" t="s">
        <v>79</v>
      </c>
    </row>
    <row r="10" ht="15" hidden="1">
      <c r="A10" s="2"/>
      <c r="B10" s="48">
        <v>2027</v>
      </c>
      <c r="C10" s="48" t="s">
        <v>12</v>
      </c>
      <c r="D10" s="100"/>
      <c r="E10" s="100"/>
      <c r="F10" s="100"/>
      <c r="G10" s="101">
        <f>SUM(D7:E7,E8:E9,G8:G9)/3+F10</f>
        <v>0</v>
      </c>
      <c r="H10" s="77"/>
      <c r="I10" s="102" t="s">
        <v>79</v>
      </c>
    </row>
    <row r="11" ht="15" hidden="1">
      <c r="A11" s="2"/>
      <c r="B11" s="48">
        <v>2028</v>
      </c>
      <c r="C11" s="48" t="s">
        <v>12</v>
      </c>
      <c r="D11" s="100"/>
      <c r="E11" s="100"/>
      <c r="F11" s="103"/>
      <c r="G11" s="101">
        <f>SUM(E8:E10,G8:G10)/3+F11</f>
        <v>0</v>
      </c>
      <c r="H11" s="77"/>
      <c r="I11" s="102" t="s">
        <v>79</v>
      </c>
    </row>
    <row r="12" ht="14.25" hidden="1">
      <c r="D12" s="1"/>
    </row>
    <row r="13" ht="19.5" customHeight="1">
      <c r="A13" s="3" t="s">
        <v>0</v>
      </c>
      <c r="B13" s="3"/>
      <c r="C13" s="3"/>
      <c r="D13" s="3"/>
      <c r="E13" s="3"/>
      <c r="F13" s="3"/>
      <c r="G13" s="3"/>
      <c r="H13" s="3"/>
    </row>
    <row r="15" ht="20.25" customHeight="1">
      <c r="A15" s="2" t="s">
        <v>80</v>
      </c>
      <c r="B15" s="4" t="s">
        <v>81</v>
      </c>
      <c r="C15" s="4"/>
      <c r="D15" s="4"/>
      <c r="E15" s="4"/>
      <c r="F15" s="4"/>
      <c r="G15" s="4"/>
      <c r="H15" s="4"/>
    </row>
    <row r="16" ht="49.5" customHeight="1">
      <c r="B16" s="40" t="s">
        <v>20</v>
      </c>
      <c r="C16" s="40"/>
      <c r="D16" s="40"/>
      <c r="E16" s="40"/>
      <c r="F16" s="40"/>
      <c r="G16" s="40"/>
      <c r="H16" s="104"/>
      <c r="I16" s="105"/>
    </row>
    <row r="17" ht="30">
      <c r="B17" s="40" t="s">
        <v>4</v>
      </c>
      <c r="C17" s="40"/>
      <c r="D17" s="40" t="s">
        <v>21</v>
      </c>
      <c r="E17" s="40" t="s">
        <v>22</v>
      </c>
      <c r="F17" s="40" t="s">
        <v>6</v>
      </c>
      <c r="G17" s="40" t="s">
        <v>82</v>
      </c>
      <c r="H17" s="40" t="s">
        <v>7</v>
      </c>
      <c r="I17" s="105"/>
    </row>
    <row r="18" ht="180">
      <c r="B18" s="25">
        <v>2022</v>
      </c>
      <c r="C18" s="25" t="s">
        <v>8</v>
      </c>
      <c r="D18" s="106">
        <v>12566.5</v>
      </c>
      <c r="E18" s="106">
        <v>-11784.799999999999</v>
      </c>
      <c r="F18" s="106"/>
      <c r="G18" s="96"/>
      <c r="H18" s="77" t="s">
        <v>83</v>
      </c>
      <c r="I18" s="96" t="s">
        <v>78</v>
      </c>
    </row>
    <row r="19" ht="15">
      <c r="B19" s="25">
        <v>2023</v>
      </c>
      <c r="C19" s="25" t="s">
        <v>8</v>
      </c>
      <c r="D19" s="106">
        <v>1502.9000000000001</v>
      </c>
      <c r="E19" s="106"/>
      <c r="F19" s="105"/>
      <c r="G19" s="96"/>
      <c r="H19" s="77"/>
      <c r="I19" s="96" t="s">
        <v>78</v>
      </c>
    </row>
    <row r="20" ht="75">
      <c r="B20" s="25">
        <v>2024</v>
      </c>
      <c r="C20" s="25" t="s">
        <v>8</v>
      </c>
      <c r="D20" s="106">
        <v>5507.6999999999998</v>
      </c>
      <c r="E20" s="106">
        <v>-4139.6999999999998</v>
      </c>
      <c r="F20" s="105"/>
      <c r="G20" s="96"/>
      <c r="H20" s="98" t="s">
        <v>84</v>
      </c>
      <c r="I20" s="96" t="s">
        <v>78</v>
      </c>
    </row>
    <row r="21" ht="135">
      <c r="B21" s="45">
        <v>2025</v>
      </c>
      <c r="C21" s="45" t="s">
        <v>10</v>
      </c>
      <c r="D21" s="97"/>
      <c r="E21" s="97">
        <v>-2737.5999999999999</v>
      </c>
      <c r="F21" s="97">
        <v>2936.8000000000002</v>
      </c>
      <c r="G21" s="107">
        <f>SUM(D18:E20)/3+F21</f>
        <v>4154.3333333333339</v>
      </c>
      <c r="H21" s="98" t="s">
        <v>85</v>
      </c>
      <c r="I21" s="99" t="s">
        <v>79</v>
      </c>
      <c r="M21" s="1"/>
    </row>
    <row r="22" ht="38.25" customHeight="1">
      <c r="B22" s="48">
        <v>2026</v>
      </c>
      <c r="C22" s="48" t="s">
        <v>12</v>
      </c>
      <c r="D22" s="101"/>
      <c r="E22" s="101"/>
      <c r="F22" s="103"/>
      <c r="G22" s="101">
        <f>SUM(D19:E20,E21,G21)/3+F22</f>
        <v>1429.2111111111117</v>
      </c>
      <c r="H22" s="98" t="s">
        <v>86</v>
      </c>
      <c r="I22" s="102" t="s">
        <v>79</v>
      </c>
    </row>
    <row r="23" ht="38.25" customHeight="1">
      <c r="B23" s="48">
        <v>2027</v>
      </c>
      <c r="C23" s="48" t="s">
        <v>12</v>
      </c>
      <c r="D23" s="101"/>
      <c r="E23" s="101"/>
      <c r="F23" s="103"/>
      <c r="G23" s="108">
        <f>SUM(D20:E20,E21:E22,G21:G22)/3+F23</f>
        <v>1404.6481481481485</v>
      </c>
      <c r="H23" s="98" t="s">
        <v>87</v>
      </c>
      <c r="I23" s="102" t="s">
        <v>79</v>
      </c>
      <c r="M23" s="1"/>
    </row>
    <row r="24" ht="38.25" customHeight="1">
      <c r="B24" s="48">
        <v>2028</v>
      </c>
      <c r="C24" s="48" t="s">
        <v>12</v>
      </c>
      <c r="D24" s="101"/>
      <c r="E24" s="101"/>
      <c r="F24" s="103"/>
      <c r="G24" s="101">
        <f>SUM(E21:E23,G21:G23)/3+F24</f>
        <v>1416.8641975308647</v>
      </c>
      <c r="H24" s="98" t="s">
        <v>88</v>
      </c>
      <c r="I24" s="102" t="s">
        <v>79</v>
      </c>
      <c r="M24" s="1"/>
    </row>
    <row r="25" ht="122.25" customHeight="1">
      <c r="B25" s="1"/>
      <c r="C25" s="1"/>
      <c r="D25" s="1"/>
      <c r="E25" s="1"/>
      <c r="F25" s="1"/>
      <c r="G25" s="1"/>
      <c r="H25" s="1"/>
      <c r="I25" s="91"/>
    </row>
    <row r="26" ht="33" customHeight="1">
      <c r="A26" s="2" t="s">
        <v>89</v>
      </c>
      <c r="B26" s="109" t="s">
        <v>90</v>
      </c>
      <c r="C26" s="109"/>
      <c r="D26" s="109"/>
      <c r="E26" s="109"/>
      <c r="F26" s="109"/>
      <c r="G26" s="109"/>
      <c r="H26" s="109"/>
      <c r="I26" s="110"/>
    </row>
    <row r="27" ht="42" customHeight="1">
      <c r="A27" s="111"/>
      <c r="B27" s="40" t="s">
        <v>20</v>
      </c>
      <c r="C27" s="40"/>
      <c r="D27" s="40"/>
      <c r="E27" s="40"/>
      <c r="F27" s="40"/>
      <c r="G27" s="40"/>
      <c r="H27" s="92"/>
      <c r="I27" s="93" t="s">
        <v>76</v>
      </c>
    </row>
    <row r="28" ht="30">
      <c r="A28" s="111"/>
      <c r="B28" s="40" t="s">
        <v>4</v>
      </c>
      <c r="C28" s="40"/>
      <c r="D28" s="40" t="s">
        <v>21</v>
      </c>
      <c r="E28" s="40" t="s">
        <v>22</v>
      </c>
      <c r="F28" s="40" t="s">
        <v>6</v>
      </c>
      <c r="G28" s="40" t="s">
        <v>77</v>
      </c>
      <c r="H28" s="40" t="s">
        <v>7</v>
      </c>
      <c r="I28" s="93"/>
    </row>
    <row r="29" ht="45">
      <c r="A29" s="111"/>
      <c r="B29" s="25">
        <v>2022</v>
      </c>
      <c r="C29" s="25" t="s">
        <v>8</v>
      </c>
      <c r="D29" s="112">
        <v>140.09999999999999</v>
      </c>
      <c r="E29" s="112">
        <v>-26.699999999999999</v>
      </c>
      <c r="F29" s="113"/>
      <c r="G29" s="113"/>
      <c r="H29" s="32" t="s">
        <v>91</v>
      </c>
      <c r="I29" s="96" t="s">
        <v>78</v>
      </c>
    </row>
    <row r="30" ht="45">
      <c r="A30" s="111"/>
      <c r="B30" s="25">
        <v>2023</v>
      </c>
      <c r="C30" s="25" t="s">
        <v>8</v>
      </c>
      <c r="D30" s="112">
        <v>1335.9000000000001</v>
      </c>
      <c r="E30" s="112">
        <v>-1303.5999999999999</v>
      </c>
      <c r="F30" s="113"/>
      <c r="G30" s="114"/>
      <c r="H30" s="77" t="s">
        <v>92</v>
      </c>
      <c r="I30" s="96" t="s">
        <v>78</v>
      </c>
    </row>
    <row r="31" ht="12.75" customHeight="1">
      <c r="A31" s="111"/>
      <c r="B31" s="25">
        <v>2024</v>
      </c>
      <c r="C31" s="25" t="s">
        <v>8</v>
      </c>
      <c r="D31" s="113">
        <v>0.10000000000000001</v>
      </c>
      <c r="E31" s="113"/>
      <c r="F31" s="113"/>
      <c r="G31" s="114"/>
      <c r="H31" s="32"/>
      <c r="I31" s="96" t="s">
        <v>78</v>
      </c>
    </row>
    <row r="32" ht="30">
      <c r="A32" s="111"/>
      <c r="B32" s="45">
        <v>2025</v>
      </c>
      <c r="C32" s="45" t="s">
        <v>10</v>
      </c>
      <c r="D32" s="97"/>
      <c r="E32" s="97"/>
      <c r="F32" s="97"/>
      <c r="G32" s="107">
        <f>SUM(D29:E31)/3+F32</f>
        <v>48.600000000000087</v>
      </c>
      <c r="H32" s="98" t="s">
        <v>93</v>
      </c>
      <c r="I32" s="99" t="s">
        <v>79</v>
      </c>
    </row>
    <row r="33" ht="45">
      <c r="A33" s="111"/>
      <c r="B33" s="48">
        <v>2026</v>
      </c>
      <c r="C33" s="48" t="s">
        <v>12</v>
      </c>
      <c r="D33" s="100"/>
      <c r="E33" s="100"/>
      <c r="F33" s="100">
        <v>-27</v>
      </c>
      <c r="G33" s="101">
        <f>SUM(D30:E31,E32,G32)/3+F33</f>
        <v>8.8817841970012523e-014</v>
      </c>
      <c r="H33" s="77" t="s">
        <v>94</v>
      </c>
      <c r="I33" s="102" t="s">
        <v>79</v>
      </c>
    </row>
    <row r="34" ht="45">
      <c r="A34" s="111"/>
      <c r="B34" s="48">
        <v>2027</v>
      </c>
      <c r="C34" s="48" t="s">
        <v>12</v>
      </c>
      <c r="D34" s="100"/>
      <c r="E34" s="100"/>
      <c r="F34" s="100">
        <v>-16.199999999999999</v>
      </c>
      <c r="G34" s="108">
        <f>SUM(D31:E31,E32:E33,G32:G33)/3+F34</f>
        <v>3.3333333333391835e-002</v>
      </c>
      <c r="H34" s="77" t="s">
        <v>95</v>
      </c>
      <c r="I34" s="102" t="s">
        <v>79</v>
      </c>
    </row>
    <row r="35" ht="45">
      <c r="A35" s="111"/>
      <c r="B35" s="48">
        <v>2028</v>
      </c>
      <c r="C35" s="48" t="s">
        <v>12</v>
      </c>
      <c r="D35" s="100"/>
      <c r="E35" s="100"/>
      <c r="F35" s="103">
        <v>-16.199999999999999</v>
      </c>
      <c r="G35" s="101">
        <f>SUM(E32:E34,G32:G34)/3+F35</f>
        <v>1.1111111111191008e-002</v>
      </c>
      <c r="H35" s="77" t="s">
        <v>96</v>
      </c>
      <c r="I35" s="102" t="s">
        <v>79</v>
      </c>
    </row>
    <row r="36" ht="5.25" customHeight="1">
      <c r="A36" s="2"/>
      <c r="B36" s="1"/>
      <c r="C36" s="1"/>
      <c r="D36" s="1"/>
      <c r="E36" s="1"/>
      <c r="F36" s="1"/>
      <c r="G36" s="1"/>
      <c r="H36" s="1"/>
      <c r="I36" s="91"/>
    </row>
    <row r="37" ht="30.75" customHeight="1">
      <c r="A37" s="2" t="s">
        <v>97</v>
      </c>
      <c r="B37" s="4" t="s">
        <v>98</v>
      </c>
      <c r="C37" s="4"/>
      <c r="D37" s="4"/>
      <c r="E37" s="4"/>
      <c r="F37" s="4"/>
      <c r="G37" s="4"/>
      <c r="H37" s="4"/>
    </row>
    <row r="38" ht="42.75" customHeight="1">
      <c r="B38" s="40" t="s">
        <v>20</v>
      </c>
      <c r="C38" s="40"/>
      <c r="D38" s="40"/>
      <c r="E38" s="40"/>
      <c r="F38" s="40"/>
      <c r="G38" s="40"/>
      <c r="H38" s="92"/>
      <c r="I38" s="105"/>
    </row>
    <row r="39" ht="30">
      <c r="B39" s="40" t="s">
        <v>4</v>
      </c>
      <c r="C39" s="40"/>
      <c r="D39" s="40" t="s">
        <v>21</v>
      </c>
      <c r="E39" s="40" t="s">
        <v>22</v>
      </c>
      <c r="F39" s="40" t="s">
        <v>6</v>
      </c>
      <c r="G39" s="40" t="s">
        <v>77</v>
      </c>
      <c r="H39" s="40" t="s">
        <v>7</v>
      </c>
      <c r="I39" s="105"/>
    </row>
    <row r="40" ht="15">
      <c r="B40" s="25">
        <v>2022</v>
      </c>
      <c r="C40" s="25" t="s">
        <v>8</v>
      </c>
      <c r="D40" s="94">
        <v>80617.5</v>
      </c>
      <c r="E40" s="94"/>
      <c r="F40" s="94"/>
      <c r="G40" s="95"/>
      <c r="H40" s="32"/>
      <c r="I40" s="96" t="s">
        <v>78</v>
      </c>
    </row>
    <row r="41" ht="45">
      <c r="B41" s="25">
        <v>2023</v>
      </c>
      <c r="C41" s="25" t="s">
        <v>8</v>
      </c>
      <c r="D41" s="94">
        <v>145527.60000000001</v>
      </c>
      <c r="E41" s="94">
        <v>-80877.100000000006</v>
      </c>
      <c r="F41" s="94"/>
      <c r="G41" s="96"/>
      <c r="H41" s="32" t="s">
        <v>99</v>
      </c>
      <c r="I41" s="96" t="s">
        <v>78</v>
      </c>
    </row>
    <row r="42" ht="12.75" customHeight="1">
      <c r="B42" s="25">
        <v>2024</v>
      </c>
      <c r="C42" s="25" t="s">
        <v>8</v>
      </c>
      <c r="D42" s="94">
        <v>117709.3</v>
      </c>
      <c r="E42" s="94"/>
      <c r="F42" s="94"/>
      <c r="G42" s="96"/>
      <c r="H42" s="32"/>
      <c r="I42" s="96" t="s">
        <v>78</v>
      </c>
    </row>
    <row r="43" ht="165">
      <c r="B43" s="45">
        <v>2025</v>
      </c>
      <c r="C43" s="45" t="s">
        <v>10</v>
      </c>
      <c r="D43" s="97"/>
      <c r="E43" s="97">
        <v>-9950.6000000000004</v>
      </c>
      <c r="F43" s="97">
        <v>9950.6000000000004</v>
      </c>
      <c r="G43" s="107">
        <f>SUM(D40:E42)/3+F43</f>
        <v>97609.699999999997</v>
      </c>
      <c r="H43" s="98" t="s">
        <v>100</v>
      </c>
      <c r="I43" s="99" t="s">
        <v>79</v>
      </c>
    </row>
    <row r="44" ht="30">
      <c r="B44" s="48">
        <v>2026</v>
      </c>
      <c r="C44" s="48" t="s">
        <v>12</v>
      </c>
      <c r="D44" s="100"/>
      <c r="E44" s="100"/>
      <c r="F44" s="100"/>
      <c r="G44" s="101">
        <f>SUM(D41:E42,E43,G43)/3+F44</f>
        <v>90006.299999999988</v>
      </c>
      <c r="H44" s="98" t="s">
        <v>101</v>
      </c>
      <c r="I44" s="102" t="s">
        <v>79</v>
      </c>
    </row>
    <row r="45" ht="30">
      <c r="B45" s="48">
        <v>2027</v>
      </c>
      <c r="C45" s="48" t="s">
        <v>12</v>
      </c>
      <c r="D45" s="100"/>
      <c r="E45" s="100"/>
      <c r="F45" s="100"/>
      <c r="G45" s="108">
        <f>SUM(D42:E42,E43:E44,G43:G44)/3+F45</f>
        <v>98458.233333333323</v>
      </c>
      <c r="H45" s="98" t="s">
        <v>102</v>
      </c>
      <c r="I45" s="102" t="s">
        <v>79</v>
      </c>
    </row>
    <row r="46" ht="30">
      <c r="B46" s="48">
        <v>2028</v>
      </c>
      <c r="C46" s="48" t="s">
        <v>12</v>
      </c>
      <c r="D46" s="100"/>
      <c r="E46" s="100"/>
      <c r="F46" s="103"/>
      <c r="G46" s="101">
        <f>SUM(E43:E45,G43:G45)/3+F46</f>
        <v>92041.211111111101</v>
      </c>
      <c r="H46" s="98" t="s">
        <v>103</v>
      </c>
      <c r="I46" s="102" t="s">
        <v>79</v>
      </c>
    </row>
    <row r="47" ht="14.25">
      <c r="B47" s="1"/>
      <c r="C47" s="1"/>
      <c r="D47" s="1"/>
      <c r="E47" s="1"/>
      <c r="F47" s="1"/>
      <c r="G47" s="1"/>
      <c r="H47" s="87"/>
    </row>
    <row r="48" ht="39" customHeight="1">
      <c r="A48" s="2" t="s">
        <v>104</v>
      </c>
      <c r="B48" s="4" t="s">
        <v>105</v>
      </c>
      <c r="C48" s="4"/>
      <c r="D48" s="4"/>
      <c r="E48" s="4"/>
      <c r="F48" s="4"/>
      <c r="G48" s="4"/>
      <c r="H48" s="4"/>
    </row>
    <row r="49" ht="47.25" customHeight="1">
      <c r="B49" s="40" t="s">
        <v>20</v>
      </c>
      <c r="C49" s="40"/>
      <c r="D49" s="40"/>
      <c r="E49" s="40"/>
      <c r="F49" s="40"/>
      <c r="G49" s="40"/>
      <c r="H49" s="92"/>
      <c r="I49" s="105"/>
    </row>
    <row r="50" ht="30">
      <c r="B50" s="40" t="s">
        <v>4</v>
      </c>
      <c r="C50" s="40"/>
      <c r="D50" s="40" t="s">
        <v>21</v>
      </c>
      <c r="E50" s="40" t="s">
        <v>22</v>
      </c>
      <c r="F50" s="40" t="s">
        <v>6</v>
      </c>
      <c r="G50" s="40" t="s">
        <v>77</v>
      </c>
      <c r="H50" s="40" t="s">
        <v>7</v>
      </c>
      <c r="I50" s="105"/>
    </row>
    <row r="51" ht="30">
      <c r="B51" s="25">
        <v>2022</v>
      </c>
      <c r="C51" s="25" t="s">
        <v>8</v>
      </c>
      <c r="D51" s="94">
        <v>-17269.599999999999</v>
      </c>
      <c r="E51" s="94"/>
      <c r="F51" s="94"/>
      <c r="G51" s="95"/>
      <c r="H51" s="32" t="s">
        <v>106</v>
      </c>
      <c r="I51" s="96" t="s">
        <v>78</v>
      </c>
    </row>
    <row r="52" ht="15">
      <c r="B52" s="25">
        <v>2023</v>
      </c>
      <c r="C52" s="25" t="s">
        <v>8</v>
      </c>
      <c r="D52" s="94">
        <v>2093.3000000000002</v>
      </c>
      <c r="E52" s="94"/>
      <c r="F52" s="94"/>
      <c r="G52" s="95"/>
      <c r="H52" s="32"/>
      <c r="I52" s="96" t="s">
        <v>78</v>
      </c>
    </row>
    <row r="53" ht="30">
      <c r="B53" s="25">
        <v>2024</v>
      </c>
      <c r="C53" s="25" t="s">
        <v>8</v>
      </c>
      <c r="D53" s="94">
        <v>-1379.7</v>
      </c>
      <c r="E53" s="94"/>
      <c r="F53" s="94"/>
      <c r="G53" s="95"/>
      <c r="H53" s="90" t="s">
        <v>106</v>
      </c>
      <c r="I53" s="96" t="s">
        <v>78</v>
      </c>
    </row>
    <row r="54" ht="105">
      <c r="B54" s="45">
        <v>2025</v>
      </c>
      <c r="C54" s="45" t="s">
        <v>10</v>
      </c>
      <c r="D54" s="115"/>
      <c r="E54" s="115"/>
      <c r="F54" s="115">
        <v>25269.299999999999</v>
      </c>
      <c r="G54" s="107">
        <f>SUM(D51:E53)/3+F54</f>
        <v>19750.633333333331</v>
      </c>
      <c r="H54" s="98" t="s">
        <v>107</v>
      </c>
      <c r="I54" s="99" t="s">
        <v>79</v>
      </c>
    </row>
    <row r="55" ht="45">
      <c r="B55" s="48">
        <v>2026</v>
      </c>
      <c r="C55" s="48" t="s">
        <v>12</v>
      </c>
      <c r="D55" s="100"/>
      <c r="E55" s="100"/>
      <c r="F55" s="101"/>
      <c r="G55" s="101">
        <f>SUM(D52:E53,E54,G54)/3+F55</f>
        <v>6821.4111111111097</v>
      </c>
      <c r="H55" s="77" t="s">
        <v>108</v>
      </c>
      <c r="I55" s="102" t="s">
        <v>79</v>
      </c>
    </row>
    <row r="56" ht="45">
      <c r="B56" s="48">
        <v>2027</v>
      </c>
      <c r="C56" s="48" t="s">
        <v>12</v>
      </c>
      <c r="D56" s="100"/>
      <c r="E56" s="100"/>
      <c r="F56" s="101"/>
      <c r="G56" s="108">
        <f>SUM(D53:E53,E54:E55,G54:G55)/3+F56</f>
        <v>8397.4481481481471</v>
      </c>
      <c r="H56" s="77" t="s">
        <v>109</v>
      </c>
      <c r="I56" s="102" t="s">
        <v>79</v>
      </c>
    </row>
    <row r="57" ht="45">
      <c r="B57" s="48">
        <v>2028</v>
      </c>
      <c r="C57" s="48" t="s">
        <v>12</v>
      </c>
      <c r="D57" s="100"/>
      <c r="E57" s="100"/>
      <c r="F57" s="103"/>
      <c r="G57" s="101">
        <f>SUM(E54:E56,G54:G56)/3+F57</f>
        <v>11656.497530864195</v>
      </c>
      <c r="H57" s="77" t="s">
        <v>110</v>
      </c>
      <c r="I57" s="102" t="s">
        <v>79</v>
      </c>
    </row>
    <row r="58" ht="14.25">
      <c r="B58" s="1"/>
      <c r="C58" s="1"/>
      <c r="D58" s="1"/>
      <c r="E58" s="1"/>
      <c r="F58" s="1"/>
      <c r="G58" s="1"/>
      <c r="H58" s="1"/>
    </row>
    <row r="59" ht="43.5" customHeight="1">
      <c r="A59" s="2" t="s">
        <v>111</v>
      </c>
      <c r="B59" s="4" t="s">
        <v>112</v>
      </c>
      <c r="C59" s="4"/>
      <c r="D59" s="4"/>
      <c r="E59" s="4"/>
      <c r="F59" s="4"/>
      <c r="G59" s="4"/>
      <c r="H59" s="4"/>
    </row>
    <row r="60" ht="60" customHeight="1">
      <c r="A60" s="2"/>
      <c r="B60" s="40" t="s">
        <v>20</v>
      </c>
      <c r="C60" s="40"/>
      <c r="D60" s="40"/>
      <c r="E60" s="40"/>
      <c r="F60" s="40"/>
      <c r="G60" s="40"/>
      <c r="H60" s="92"/>
      <c r="I60" s="105"/>
    </row>
    <row r="61" ht="30">
      <c r="A61" s="2"/>
      <c r="B61" s="40" t="s">
        <v>4</v>
      </c>
      <c r="C61" s="40"/>
      <c r="D61" s="40" t="s">
        <v>21</v>
      </c>
      <c r="E61" s="40" t="s">
        <v>22</v>
      </c>
      <c r="F61" s="40" t="s">
        <v>6</v>
      </c>
      <c r="G61" s="40" t="s">
        <v>77</v>
      </c>
      <c r="H61" s="40" t="s">
        <v>7</v>
      </c>
      <c r="I61" s="105"/>
    </row>
    <row r="62" ht="15">
      <c r="A62" s="2"/>
      <c r="B62" s="25">
        <v>2022</v>
      </c>
      <c r="C62" s="25" t="s">
        <v>8</v>
      </c>
      <c r="D62" s="94">
        <f>SUM(D60:F61)/3</f>
        <v>0</v>
      </c>
      <c r="E62" s="94"/>
      <c r="F62" s="81"/>
      <c r="G62" s="95"/>
      <c r="H62" s="32"/>
      <c r="I62" s="96" t="s">
        <v>78</v>
      </c>
    </row>
    <row r="63" ht="30">
      <c r="A63" s="2"/>
      <c r="B63" s="25">
        <v>2023</v>
      </c>
      <c r="C63" s="25" t="s">
        <v>8</v>
      </c>
      <c r="D63" s="94">
        <v>543.39999999999998</v>
      </c>
      <c r="E63" s="94"/>
      <c r="F63" s="81"/>
      <c r="G63" s="95"/>
      <c r="H63" s="32" t="s">
        <v>113</v>
      </c>
      <c r="I63" s="96" t="s">
        <v>78</v>
      </c>
    </row>
    <row r="64" ht="15">
      <c r="A64" s="2"/>
      <c r="B64" s="25">
        <v>2024</v>
      </c>
      <c r="C64" s="25" t="s">
        <v>8</v>
      </c>
      <c r="D64" s="94">
        <v>0</v>
      </c>
      <c r="E64" s="94"/>
      <c r="F64" s="81"/>
      <c r="G64" s="95"/>
      <c r="H64" s="77"/>
      <c r="I64" s="96" t="s">
        <v>78</v>
      </c>
    </row>
    <row r="65" ht="45">
      <c r="A65" s="2"/>
      <c r="B65" s="45">
        <v>2025</v>
      </c>
      <c r="C65" s="45" t="s">
        <v>10</v>
      </c>
      <c r="D65" s="116"/>
      <c r="E65" s="116"/>
      <c r="F65" s="117">
        <v>-103.5</v>
      </c>
      <c r="G65" s="107">
        <f>SUM(D62:E64)/3+F65</f>
        <v>77.633333333333326</v>
      </c>
      <c r="H65" s="77" t="s">
        <v>114</v>
      </c>
      <c r="I65" s="99" t="s">
        <v>79</v>
      </c>
    </row>
    <row r="66" ht="21.75" customHeight="1">
      <c r="A66" s="2"/>
      <c r="B66" s="48">
        <v>2026</v>
      </c>
      <c r="C66" s="48" t="s">
        <v>12</v>
      </c>
      <c r="D66" s="100"/>
      <c r="E66" s="100"/>
      <c r="F66" s="118">
        <v>-207</v>
      </c>
      <c r="G66" s="101">
        <f>SUM(D63:E64,E65,G65)/3+F66</f>
        <v>1.1111111111091532e-002</v>
      </c>
      <c r="H66" s="77" t="s">
        <v>115</v>
      </c>
      <c r="I66" s="102" t="s">
        <v>79</v>
      </c>
    </row>
    <row r="67" ht="21.75" customHeight="1">
      <c r="A67" s="2"/>
      <c r="B67" s="48">
        <v>2027</v>
      </c>
      <c r="C67" s="48" t="s">
        <v>12</v>
      </c>
      <c r="D67" s="100"/>
      <c r="E67" s="100"/>
      <c r="F67" s="118">
        <v>-25.899999999999999</v>
      </c>
      <c r="G67" s="108">
        <f>SUM(D64:E64,E65:E66,G65:G66)/3+F67</f>
        <v>-1.851851851852615e-002</v>
      </c>
      <c r="H67" s="77"/>
      <c r="I67" s="102" t="s">
        <v>79</v>
      </c>
    </row>
    <row r="68" ht="21.75" customHeight="1">
      <c r="A68" s="2"/>
      <c r="B68" s="48">
        <v>2028</v>
      </c>
      <c r="C68" s="48" t="s">
        <v>12</v>
      </c>
      <c r="D68" s="101"/>
      <c r="E68" s="101"/>
      <c r="F68" s="103">
        <v>-25.899999999999999</v>
      </c>
      <c r="G68" s="101">
        <f>SUM(E65:E67,G65:G67)/3+F68</f>
        <v>-2.4691358024703902e-002</v>
      </c>
      <c r="H68" s="77"/>
      <c r="I68" s="102" t="s">
        <v>79</v>
      </c>
    </row>
    <row r="69" ht="70.5" customHeight="1">
      <c r="A69" s="2"/>
      <c r="B69" s="1"/>
      <c r="C69" s="1"/>
      <c r="D69" s="1"/>
      <c r="E69" s="1"/>
      <c r="F69" s="1"/>
      <c r="G69" s="1"/>
      <c r="H69" s="1"/>
    </row>
    <row r="70" ht="36" customHeight="1">
      <c r="A70" s="2" t="s">
        <v>116</v>
      </c>
      <c r="B70" s="4" t="s">
        <v>117</v>
      </c>
      <c r="C70" s="4"/>
      <c r="D70" s="4"/>
      <c r="E70" s="4"/>
      <c r="F70" s="4"/>
      <c r="G70" s="4"/>
      <c r="H70" s="4"/>
    </row>
    <row r="71" ht="47.25" customHeight="1">
      <c r="A71" s="2"/>
      <c r="B71" s="40" t="s">
        <v>20</v>
      </c>
      <c r="C71" s="40"/>
      <c r="D71" s="40"/>
      <c r="E71" s="40"/>
      <c r="F71" s="40"/>
      <c r="G71" s="40"/>
      <c r="H71" s="92"/>
      <c r="I71" s="105"/>
    </row>
    <row r="72" ht="32.25" customHeight="1">
      <c r="A72" s="2"/>
      <c r="B72" s="40" t="s">
        <v>4</v>
      </c>
      <c r="C72" s="40"/>
      <c r="D72" s="40" t="s">
        <v>21</v>
      </c>
      <c r="E72" s="40" t="s">
        <v>22</v>
      </c>
      <c r="F72" s="40" t="s">
        <v>6</v>
      </c>
      <c r="G72" s="40" t="s">
        <v>77</v>
      </c>
      <c r="H72" s="92"/>
      <c r="I72" s="105"/>
    </row>
    <row r="73" ht="15">
      <c r="A73" s="2"/>
      <c r="B73" s="25">
        <v>2022</v>
      </c>
      <c r="C73" s="25" t="s">
        <v>8</v>
      </c>
      <c r="D73" s="94">
        <v>0</v>
      </c>
      <c r="E73" s="94"/>
      <c r="F73" s="94"/>
      <c r="G73" s="95"/>
      <c r="H73" s="32"/>
      <c r="I73" s="96" t="s">
        <v>78</v>
      </c>
    </row>
    <row r="74" ht="15">
      <c r="A74" s="2"/>
      <c r="B74" s="25">
        <v>2023</v>
      </c>
      <c r="C74" s="25" t="s">
        <v>8</v>
      </c>
      <c r="D74" s="94">
        <v>32.899999999999999</v>
      </c>
      <c r="E74" s="94"/>
      <c r="F74" s="94"/>
      <c r="G74" s="95"/>
      <c r="H74" s="32"/>
      <c r="I74" s="96" t="s">
        <v>78</v>
      </c>
    </row>
    <row r="75" ht="15">
      <c r="A75" s="2"/>
      <c r="B75" s="25">
        <v>2024</v>
      </c>
      <c r="C75" s="25" t="s">
        <v>8</v>
      </c>
      <c r="D75" s="94">
        <v>75.900000000000006</v>
      </c>
      <c r="E75" s="94"/>
      <c r="F75" s="81"/>
      <c r="G75" s="95"/>
      <c r="H75" s="77"/>
      <c r="I75" s="96" t="s">
        <v>78</v>
      </c>
    </row>
    <row r="76" ht="137.25" customHeight="1">
      <c r="A76" s="2"/>
      <c r="B76" s="45">
        <v>2025</v>
      </c>
      <c r="C76" s="45" t="s">
        <v>10</v>
      </c>
      <c r="D76" s="97"/>
      <c r="E76" s="119"/>
      <c r="F76" s="117">
        <v>338.80000000000001</v>
      </c>
      <c r="G76" s="107">
        <f>SUM(D73:E75)/3+F76</f>
        <v>375.06666666666666</v>
      </c>
      <c r="H76" s="77" t="s">
        <v>118</v>
      </c>
      <c r="I76" s="99" t="s">
        <v>79</v>
      </c>
    </row>
    <row r="77" ht="26.25" customHeight="1">
      <c r="A77" s="2"/>
      <c r="B77" s="48">
        <v>2026</v>
      </c>
      <c r="C77" s="48" t="s">
        <v>12</v>
      </c>
      <c r="D77" s="101"/>
      <c r="E77" s="100"/>
      <c r="F77" s="118">
        <v>-121.8</v>
      </c>
      <c r="G77" s="101">
        <f>SUM(D74:E75,E76,G76)/3+F77</f>
        <v>39.488888888888894</v>
      </c>
      <c r="H77" s="77" t="s">
        <v>119</v>
      </c>
      <c r="I77" s="102" t="s">
        <v>79</v>
      </c>
    </row>
    <row r="78" ht="26.25" customHeight="1">
      <c r="A78" s="2"/>
      <c r="B78" s="48">
        <v>2027</v>
      </c>
      <c r="C78" s="48" t="s">
        <v>12</v>
      </c>
      <c r="D78" s="101"/>
      <c r="E78" s="100"/>
      <c r="F78" s="120">
        <v>-124</v>
      </c>
      <c r="G78" s="108">
        <f>SUM(D75:E75,E76:E77,G76:G77)/3+F78</f>
        <v>39.485185185185202</v>
      </c>
      <c r="H78" s="77"/>
      <c r="I78" s="102" t="s">
        <v>79</v>
      </c>
    </row>
    <row r="79" ht="26.25" customHeight="1">
      <c r="A79" s="2"/>
      <c r="B79" s="48">
        <v>2028</v>
      </c>
      <c r="C79" s="48" t="s">
        <v>12</v>
      </c>
      <c r="D79" s="101"/>
      <c r="E79" s="100"/>
      <c r="F79" s="103">
        <v>-111.8</v>
      </c>
      <c r="G79" s="101">
        <f>SUM(E76:E78,G76:G78)/3+F79</f>
        <v>39.546913580246908</v>
      </c>
      <c r="H79" s="77"/>
      <c r="I79" s="102" t="s">
        <v>79</v>
      </c>
    </row>
    <row r="80" ht="14.25">
      <c r="D80" s="1"/>
    </row>
    <row r="81" ht="14.25"/>
    <row r="82" ht="75.75" customHeight="1">
      <c r="A82" s="2" t="s">
        <v>120</v>
      </c>
      <c r="B82" s="4" t="s">
        <v>121</v>
      </c>
      <c r="C82" s="4"/>
      <c r="D82" s="4"/>
      <c r="E82" s="4"/>
      <c r="F82" s="4"/>
      <c r="G82" s="4"/>
      <c r="H82" s="4"/>
    </row>
    <row r="83" ht="60" customHeight="1">
      <c r="B83" s="40" t="s">
        <v>20</v>
      </c>
      <c r="C83" s="40"/>
      <c r="D83" s="40"/>
      <c r="E83" s="40"/>
      <c r="F83" s="40"/>
      <c r="G83" s="40"/>
      <c r="H83" s="92"/>
      <c r="I83" s="105"/>
    </row>
    <row r="84" ht="30">
      <c r="B84" s="40" t="s">
        <v>4</v>
      </c>
      <c r="C84" s="40"/>
      <c r="D84" s="40" t="s">
        <v>21</v>
      </c>
      <c r="E84" s="40" t="s">
        <v>22</v>
      </c>
      <c r="F84" s="40" t="s">
        <v>6</v>
      </c>
      <c r="G84" s="40" t="s">
        <v>77</v>
      </c>
      <c r="H84" s="40" t="s">
        <v>7</v>
      </c>
      <c r="I84" s="105"/>
    </row>
    <row r="85" ht="15">
      <c r="B85" s="25">
        <v>2022</v>
      </c>
      <c r="C85" s="25" t="s">
        <v>8</v>
      </c>
      <c r="D85" s="106">
        <v>0</v>
      </c>
      <c r="E85" s="106"/>
      <c r="F85" s="106"/>
      <c r="G85" s="95"/>
      <c r="H85" s="32"/>
      <c r="I85" s="96" t="s">
        <v>78</v>
      </c>
    </row>
    <row r="86" ht="45">
      <c r="B86" s="25">
        <v>2023</v>
      </c>
      <c r="C86" s="25" t="s">
        <v>8</v>
      </c>
      <c r="D86" s="106">
        <v>390.69999999999999</v>
      </c>
      <c r="E86" s="106">
        <v>-390.69999999999999</v>
      </c>
      <c r="F86" s="106"/>
      <c r="G86" s="95"/>
      <c r="H86" s="77" t="s">
        <v>122</v>
      </c>
      <c r="I86" s="96" t="s">
        <v>78</v>
      </c>
    </row>
    <row r="87" ht="15">
      <c r="B87" s="25">
        <v>2024</v>
      </c>
      <c r="C87" s="25" t="s">
        <v>8</v>
      </c>
      <c r="D87" s="106">
        <v>616.20000000000005</v>
      </c>
      <c r="E87" s="106"/>
      <c r="F87" s="105"/>
      <c r="G87" s="95"/>
      <c r="H87" s="77"/>
      <c r="I87" s="96" t="s">
        <v>78</v>
      </c>
    </row>
    <row r="88" ht="90">
      <c r="B88" s="45">
        <v>2025</v>
      </c>
      <c r="C88" s="45" t="s">
        <v>10</v>
      </c>
      <c r="D88" s="121"/>
      <c r="E88" s="121"/>
      <c r="F88" s="117">
        <v>4.7999999999999998</v>
      </c>
      <c r="G88" s="107">
        <f>SUM(D85:E87)/3+F88</f>
        <v>210.20000000000002</v>
      </c>
      <c r="H88" s="77" t="s">
        <v>123</v>
      </c>
      <c r="I88" s="99" t="s">
        <v>79</v>
      </c>
    </row>
    <row r="89" ht="21" customHeight="1">
      <c r="B89" s="48">
        <v>2026</v>
      </c>
      <c r="C89" s="48" t="s">
        <v>12</v>
      </c>
      <c r="D89" s="101"/>
      <c r="E89" s="101"/>
      <c r="F89" s="103">
        <v>-275.5</v>
      </c>
      <c r="G89" s="101">
        <f>SUM(D86:E87,E88,G88)/3+F89</f>
        <v>-3.3333333333303017e-002</v>
      </c>
      <c r="H89" s="77" t="s">
        <v>124</v>
      </c>
      <c r="I89" s="102" t="s">
        <v>79</v>
      </c>
    </row>
    <row r="90" ht="21" customHeight="1">
      <c r="B90" s="48">
        <v>2027</v>
      </c>
      <c r="C90" s="48" t="s">
        <v>12</v>
      </c>
      <c r="D90" s="101"/>
      <c r="E90" s="101"/>
      <c r="F90" s="103">
        <v>-275.5</v>
      </c>
      <c r="G90" s="108">
        <f>SUM(D87:E87,E88:E89,G88:G89)/3+F90</f>
        <v>-4.444444444442297e-002</v>
      </c>
      <c r="H90" s="77"/>
      <c r="I90" s="102" t="s">
        <v>79</v>
      </c>
    </row>
    <row r="91" ht="21" customHeight="1">
      <c r="B91" s="48">
        <v>2028</v>
      </c>
      <c r="C91" s="48" t="s">
        <v>12</v>
      </c>
      <c r="D91" s="101"/>
      <c r="E91" s="101"/>
      <c r="F91" s="103">
        <v>-70</v>
      </c>
      <c r="G91" s="101">
        <f>SUM(E88:E90,G88:G90)/3+F91</f>
        <v>4.0740740740758952e-002</v>
      </c>
      <c r="H91" s="77"/>
      <c r="I91" s="102" t="s">
        <v>79</v>
      </c>
    </row>
    <row r="92" ht="33" customHeight="1">
      <c r="B92" s="1"/>
      <c r="C92" s="1"/>
      <c r="D92" s="1"/>
      <c r="E92" s="1"/>
      <c r="F92" s="1"/>
      <c r="G92" s="1"/>
      <c r="H92" s="1"/>
    </row>
    <row r="93" ht="42.75" hidden="1" customHeight="1">
      <c r="A93" s="2"/>
      <c r="B93" s="4" t="s">
        <v>125</v>
      </c>
      <c r="C93" s="4"/>
      <c r="D93" s="4"/>
      <c r="E93" s="4"/>
      <c r="F93" s="4"/>
      <c r="G93" s="4"/>
      <c r="H93" s="4"/>
    </row>
    <row r="94" ht="52.5" hidden="1" customHeight="1">
      <c r="B94" s="40" t="s">
        <v>20</v>
      </c>
      <c r="C94" s="40"/>
      <c r="D94" s="40"/>
      <c r="E94" s="40"/>
      <c r="F94" s="40"/>
      <c r="G94" s="40"/>
      <c r="H94" s="92"/>
      <c r="I94" s="105"/>
    </row>
    <row r="95" ht="30" hidden="1">
      <c r="B95" s="40" t="s">
        <v>4</v>
      </c>
      <c r="C95" s="40"/>
      <c r="D95" s="40" t="s">
        <v>21</v>
      </c>
      <c r="E95" s="40" t="s">
        <v>22</v>
      </c>
      <c r="F95" s="40" t="s">
        <v>6</v>
      </c>
      <c r="G95" s="40" t="s">
        <v>77</v>
      </c>
      <c r="H95" s="40" t="s">
        <v>7</v>
      </c>
      <c r="I95" s="105"/>
    </row>
    <row r="96" ht="30" hidden="1">
      <c r="B96" s="25">
        <v>2022</v>
      </c>
      <c r="C96" s="25" t="s">
        <v>8</v>
      </c>
      <c r="D96" s="94">
        <v>-125.5</v>
      </c>
      <c r="E96" s="94">
        <v>125.5</v>
      </c>
      <c r="F96" s="94"/>
      <c r="G96" s="95"/>
      <c r="H96" s="32" t="s">
        <v>126</v>
      </c>
      <c r="I96" s="96" t="s">
        <v>78</v>
      </c>
    </row>
    <row r="97" ht="15" hidden="1">
      <c r="B97" s="25">
        <v>2023</v>
      </c>
      <c r="C97" s="25" t="s">
        <v>8</v>
      </c>
      <c r="D97" s="94">
        <v>-758.10000000000002</v>
      </c>
      <c r="E97" s="94">
        <v>758.10000000000002</v>
      </c>
      <c r="F97" s="81"/>
      <c r="G97" s="95"/>
      <c r="H97" s="77" t="s">
        <v>127</v>
      </c>
      <c r="I97" s="96" t="s">
        <v>78</v>
      </c>
    </row>
    <row r="98" ht="15" hidden="1">
      <c r="B98" s="25">
        <v>2024</v>
      </c>
      <c r="C98" s="25" t="s">
        <v>8</v>
      </c>
      <c r="D98" s="94">
        <v>0</v>
      </c>
      <c r="E98" s="94"/>
      <c r="F98" s="81"/>
      <c r="G98" s="95"/>
      <c r="H98" s="77"/>
      <c r="I98" s="96" t="s">
        <v>78</v>
      </c>
    </row>
    <row r="99" ht="45" hidden="1">
      <c r="B99" s="45">
        <v>2025</v>
      </c>
      <c r="C99" s="45" t="s">
        <v>10</v>
      </c>
      <c r="D99" s="116"/>
      <c r="E99" s="116"/>
      <c r="F99" s="122"/>
      <c r="G99" s="107">
        <f>SUM(D96:E98)/3+F99</f>
        <v>0</v>
      </c>
      <c r="H99" s="77" t="s">
        <v>128</v>
      </c>
      <c r="I99" s="99" t="s">
        <v>79</v>
      </c>
    </row>
    <row r="100" ht="45" hidden="1">
      <c r="B100" s="48">
        <v>2026</v>
      </c>
      <c r="C100" s="48" t="s">
        <v>12</v>
      </c>
      <c r="D100" s="100"/>
      <c r="E100" s="100"/>
      <c r="F100" s="118"/>
      <c r="G100" s="101">
        <f>SUM(D97:E98,E99,G99)/3+F100</f>
        <v>0</v>
      </c>
      <c r="H100" s="77" t="s">
        <v>129</v>
      </c>
      <c r="I100" s="102" t="s">
        <v>79</v>
      </c>
    </row>
    <row r="101" ht="15" hidden="1">
      <c r="B101" s="48">
        <v>2027</v>
      </c>
      <c r="C101" s="48" t="s">
        <v>12</v>
      </c>
      <c r="D101" s="100"/>
      <c r="E101" s="100"/>
      <c r="F101" s="118"/>
      <c r="G101" s="108">
        <f>SUM(D98:E98,E99:E100,G99:G100)/3+F101</f>
        <v>0</v>
      </c>
      <c r="H101" s="123" t="s">
        <v>130</v>
      </c>
      <c r="I101" s="102" t="s">
        <v>79</v>
      </c>
    </row>
    <row r="102" ht="15.75" hidden="1" customHeight="1">
      <c r="B102" s="48">
        <v>2028</v>
      </c>
      <c r="C102" s="48" t="s">
        <v>12</v>
      </c>
      <c r="D102" s="101"/>
      <c r="E102" s="101"/>
      <c r="F102" s="103"/>
      <c r="G102" s="101">
        <f>SUM(E99:E101,G99:G101)/3+F102</f>
        <v>0</v>
      </c>
      <c r="H102" s="124"/>
      <c r="I102" s="102" t="s">
        <v>79</v>
      </c>
    </row>
    <row r="103" ht="14.25" hidden="1">
      <c r="B103" s="1"/>
      <c r="C103" s="1"/>
      <c r="D103" s="1"/>
      <c r="E103" s="1"/>
      <c r="F103" s="1"/>
      <c r="G103" s="1"/>
      <c r="H103" s="1"/>
    </row>
    <row r="104" ht="63" hidden="1" customHeight="1">
      <c r="A104" s="2"/>
      <c r="B104" s="4" t="s">
        <v>131</v>
      </c>
      <c r="C104" s="4"/>
      <c r="D104" s="4"/>
      <c r="E104" s="4"/>
      <c r="F104" s="4"/>
      <c r="G104" s="4"/>
      <c r="H104" s="4"/>
    </row>
    <row r="105" ht="48.75" hidden="1" customHeight="1">
      <c r="B105" s="40" t="s">
        <v>20</v>
      </c>
      <c r="C105" s="40"/>
      <c r="D105" s="40"/>
      <c r="E105" s="40"/>
      <c r="F105" s="40"/>
      <c r="G105" s="40"/>
      <c r="H105" s="92"/>
      <c r="I105" s="105"/>
      <c r="J105" s="1"/>
    </row>
    <row r="106" ht="30" hidden="1">
      <c r="B106" s="40" t="s">
        <v>4</v>
      </c>
      <c r="C106" s="40"/>
      <c r="D106" s="40" t="s">
        <v>21</v>
      </c>
      <c r="E106" s="40" t="s">
        <v>22</v>
      </c>
      <c r="F106" s="40" t="s">
        <v>6</v>
      </c>
      <c r="G106" s="40" t="s">
        <v>77</v>
      </c>
      <c r="H106" s="40" t="s">
        <v>7</v>
      </c>
      <c r="I106" s="105"/>
    </row>
    <row r="107" ht="15" hidden="1">
      <c r="B107" s="25">
        <v>2022</v>
      </c>
      <c r="C107" s="25" t="s">
        <v>8</v>
      </c>
      <c r="D107" s="94">
        <v>0</v>
      </c>
      <c r="E107" s="94"/>
      <c r="F107" s="94"/>
      <c r="G107" s="95"/>
      <c r="H107" s="32"/>
      <c r="I107" s="96" t="s">
        <v>78</v>
      </c>
    </row>
    <row r="108" ht="15" hidden="1">
      <c r="B108" s="25">
        <v>2023</v>
      </c>
      <c r="C108" s="25" t="s">
        <v>8</v>
      </c>
      <c r="D108" s="94">
        <v>0</v>
      </c>
      <c r="E108" s="94"/>
      <c r="F108" s="94"/>
      <c r="G108" s="95"/>
      <c r="H108" s="77"/>
      <c r="I108" s="96" t="s">
        <v>78</v>
      </c>
    </row>
    <row r="109" ht="15" hidden="1">
      <c r="B109" s="25">
        <v>2024</v>
      </c>
      <c r="C109" s="25" t="s">
        <v>8</v>
      </c>
      <c r="D109" s="94">
        <v>0</v>
      </c>
      <c r="E109" s="94"/>
      <c r="F109" s="81"/>
      <c r="G109" s="95"/>
      <c r="H109" s="77"/>
      <c r="I109" s="96" t="s">
        <v>78</v>
      </c>
    </row>
    <row r="110" ht="15" hidden="1">
      <c r="B110" s="45">
        <v>2025</v>
      </c>
      <c r="C110" s="45" t="s">
        <v>10</v>
      </c>
      <c r="D110" s="119"/>
      <c r="E110" s="119"/>
      <c r="F110" s="122"/>
      <c r="G110" s="107">
        <f>SUM(D107:E109)/3+F110</f>
        <v>0</v>
      </c>
      <c r="H110" s="77" t="s">
        <v>132</v>
      </c>
      <c r="I110" s="99" t="s">
        <v>79</v>
      </c>
    </row>
    <row r="111" ht="15" hidden="1">
      <c r="B111" s="48">
        <v>2026</v>
      </c>
      <c r="C111" s="48" t="s">
        <v>12</v>
      </c>
      <c r="D111" s="100"/>
      <c r="E111" s="100"/>
      <c r="F111" s="118"/>
      <c r="G111" s="101">
        <f>SUM(D108:E109,E110,G110)/3+F111</f>
        <v>0</v>
      </c>
      <c r="H111" s="125" t="s">
        <v>133</v>
      </c>
      <c r="I111" s="102" t="s">
        <v>79</v>
      </c>
    </row>
    <row r="112" ht="15" hidden="1">
      <c r="B112" s="48">
        <v>2027</v>
      </c>
      <c r="C112" s="48" t="s">
        <v>12</v>
      </c>
      <c r="D112" s="100"/>
      <c r="E112" s="100"/>
      <c r="F112" s="118"/>
      <c r="G112" s="108">
        <f>SUM(D109:E109,E110:E111,G110:G111)/3+F112</f>
        <v>0</v>
      </c>
      <c r="H112" s="125" t="s">
        <v>133</v>
      </c>
      <c r="I112" s="102" t="s">
        <v>79</v>
      </c>
    </row>
    <row r="113" ht="15" hidden="1">
      <c r="B113" s="48">
        <v>2028</v>
      </c>
      <c r="C113" s="48" t="s">
        <v>12</v>
      </c>
      <c r="D113" s="101"/>
      <c r="E113" s="101"/>
      <c r="F113" s="103"/>
      <c r="G113" s="101">
        <f>SUM(E110:E112,G110:G112)/3+F113</f>
        <v>0</v>
      </c>
      <c r="H113" s="125" t="s">
        <v>133</v>
      </c>
      <c r="I113" s="102" t="s">
        <v>79</v>
      </c>
    </row>
    <row r="114" ht="14.25" hidden="1">
      <c r="B114" s="1"/>
      <c r="C114" s="1"/>
      <c r="D114" s="1"/>
      <c r="E114" s="1"/>
      <c r="F114" s="1"/>
      <c r="G114" s="1"/>
      <c r="H114" s="1"/>
    </row>
    <row r="115" ht="15">
      <c r="A115" s="2" t="s">
        <v>134</v>
      </c>
      <c r="B115" s="51" t="s">
        <v>135</v>
      </c>
      <c r="C115" s="51"/>
      <c r="D115" s="51"/>
      <c r="E115" s="51"/>
      <c r="F115" s="51"/>
      <c r="G115" s="51"/>
      <c r="H115" s="51"/>
    </row>
    <row r="116" ht="45" customHeight="1">
      <c r="A116" s="52"/>
      <c r="B116" s="6" t="s">
        <v>20</v>
      </c>
      <c r="C116" s="53"/>
      <c r="D116" s="54"/>
      <c r="E116" s="54"/>
      <c r="F116" s="53"/>
      <c r="G116" s="24"/>
      <c r="H116" s="126"/>
      <c r="I116" s="105"/>
    </row>
    <row r="117" ht="30">
      <c r="A117" s="52"/>
      <c r="B117" s="6" t="s">
        <v>4</v>
      </c>
      <c r="C117" s="53"/>
      <c r="D117" s="127" t="s">
        <v>21</v>
      </c>
      <c r="E117" s="40" t="s">
        <v>22</v>
      </c>
      <c r="F117" s="53" t="s">
        <v>6</v>
      </c>
      <c r="G117" s="40" t="s">
        <v>77</v>
      </c>
      <c r="H117" s="53" t="s">
        <v>7</v>
      </c>
      <c r="I117" s="105"/>
    </row>
    <row r="118" ht="15">
      <c r="A118" s="52"/>
      <c r="B118" s="8">
        <v>2022</v>
      </c>
      <c r="C118" s="9" t="s">
        <v>8</v>
      </c>
      <c r="D118" s="128">
        <v>0</v>
      </c>
      <c r="E118" s="129"/>
      <c r="F118" s="128"/>
      <c r="G118" s="130"/>
      <c r="H118" s="131"/>
      <c r="I118" s="96" t="s">
        <v>78</v>
      </c>
    </row>
    <row r="119" ht="15">
      <c r="A119" s="52"/>
      <c r="B119" s="8">
        <v>2023</v>
      </c>
      <c r="C119" s="8" t="s">
        <v>8</v>
      </c>
      <c r="D119" s="132">
        <v>6.2000000000000002</v>
      </c>
      <c r="E119" s="128">
        <v>-6.2000000000000002</v>
      </c>
      <c r="F119" s="128"/>
      <c r="G119" s="133"/>
      <c r="H119" s="134" t="s">
        <v>136</v>
      </c>
      <c r="I119" s="96" t="s">
        <v>78</v>
      </c>
    </row>
    <row r="120" ht="15">
      <c r="A120" s="52"/>
      <c r="B120" s="8">
        <v>2024</v>
      </c>
      <c r="C120" s="8" t="s">
        <v>8</v>
      </c>
      <c r="D120" s="128">
        <v>2354.4000000000001</v>
      </c>
      <c r="E120" s="128">
        <v>-2354.4000000000001</v>
      </c>
      <c r="F120" s="135"/>
      <c r="G120" s="136"/>
      <c r="H120" s="137" t="s">
        <v>137</v>
      </c>
      <c r="I120" s="96" t="s">
        <v>78</v>
      </c>
    </row>
    <row r="121" ht="15">
      <c r="A121" s="52"/>
      <c r="B121" s="16">
        <v>2025</v>
      </c>
      <c r="C121" s="16" t="s">
        <v>10</v>
      </c>
      <c r="D121" s="138"/>
      <c r="E121" s="138"/>
      <c r="F121" s="139"/>
      <c r="G121" s="97">
        <f>SUM(D118:E120)/3+F121</f>
        <v>0</v>
      </c>
      <c r="H121" s="140" t="s">
        <v>138</v>
      </c>
      <c r="I121" s="99" t="s">
        <v>79</v>
      </c>
    </row>
    <row r="122" ht="30">
      <c r="A122" s="52"/>
      <c r="B122" s="18">
        <v>2026</v>
      </c>
      <c r="C122" s="18" t="s">
        <v>12</v>
      </c>
      <c r="D122" s="141"/>
      <c r="E122" s="141"/>
      <c r="F122" s="142"/>
      <c r="G122" s="101">
        <f>SUM(D119:E120,E121,G121)/3+F122</f>
        <v>0</v>
      </c>
      <c r="H122" s="125" t="s">
        <v>139</v>
      </c>
      <c r="I122" s="102" t="s">
        <v>79</v>
      </c>
    </row>
    <row r="123" ht="30">
      <c r="A123" s="52"/>
      <c r="B123" s="18">
        <v>2027</v>
      </c>
      <c r="C123" s="18" t="s">
        <v>12</v>
      </c>
      <c r="D123" s="141"/>
      <c r="E123" s="141"/>
      <c r="F123" s="142"/>
      <c r="G123" s="101">
        <f>SUM(D120:E120,E121:E122,G121:G122)/3+F123</f>
        <v>0</v>
      </c>
      <c r="H123" s="143" t="s">
        <v>140</v>
      </c>
      <c r="I123" s="102" t="s">
        <v>79</v>
      </c>
    </row>
    <row r="124" ht="15">
      <c r="A124" s="52"/>
      <c r="B124" s="18">
        <v>2028</v>
      </c>
      <c r="C124" s="18" t="s">
        <v>12</v>
      </c>
      <c r="D124" s="144"/>
      <c r="E124" s="144"/>
      <c r="F124" s="145"/>
      <c r="G124" s="101">
        <f>SUM(E121:E123,G121:G123)/3+F124</f>
        <v>0</v>
      </c>
      <c r="H124" s="125" t="s">
        <v>133</v>
      </c>
      <c r="I124" s="102" t="s">
        <v>79</v>
      </c>
    </row>
    <row r="129" ht="14.25">
      <c r="D129" s="1"/>
    </row>
    <row r="130" ht="14.25">
      <c r="D130" s="1"/>
    </row>
    <row r="131" ht="14.25">
      <c r="D131" s="1"/>
    </row>
  </sheetData>
  <mergeCells count="41">
    <mergeCell ref="A1:H1"/>
    <mergeCell ref="B2:H2"/>
    <mergeCell ref="B3:G3"/>
    <mergeCell ref="I3:I4"/>
    <mergeCell ref="B4:C4"/>
    <mergeCell ref="A13:H13"/>
    <mergeCell ref="B15:H15"/>
    <mergeCell ref="B16:G16"/>
    <mergeCell ref="B17:C17"/>
    <mergeCell ref="B26:H26"/>
    <mergeCell ref="B27:G27"/>
    <mergeCell ref="I27:I28"/>
    <mergeCell ref="B28:C28"/>
    <mergeCell ref="B37:H37"/>
    <mergeCell ref="B38:G38"/>
    <mergeCell ref="B39:C39"/>
    <mergeCell ref="B48:H48"/>
    <mergeCell ref="B49:G49"/>
    <mergeCell ref="B50:C50"/>
    <mergeCell ref="B59:H59"/>
    <mergeCell ref="B60:G60"/>
    <mergeCell ref="B61:C61"/>
    <mergeCell ref="H66:H68"/>
    <mergeCell ref="B70:H70"/>
    <mergeCell ref="B71:G71"/>
    <mergeCell ref="B72:C72"/>
    <mergeCell ref="H77:H79"/>
    <mergeCell ref="B82:H82"/>
    <mergeCell ref="B83:G83"/>
    <mergeCell ref="B84:C84"/>
    <mergeCell ref="H89:H91"/>
    <mergeCell ref="B93:H93"/>
    <mergeCell ref="B94:G94"/>
    <mergeCell ref="B95:C95"/>
    <mergeCell ref="H101:H102"/>
    <mergeCell ref="B104:H104"/>
    <mergeCell ref="B105:G105"/>
    <mergeCell ref="B106:C106"/>
    <mergeCell ref="B115:H115"/>
    <mergeCell ref="B116:G116"/>
    <mergeCell ref="B117:C117"/>
  </mergeCells>
  <printOptions headings="0" gridLines="0"/>
  <pageMargins left="0.31496062992125984" right="0.31496062992125984" top="0.74803149606299213" bottom="0.35433070866141736" header="0.31496062992125984" footer="0.31496062992125984"/>
  <pageSetup paperSize="9" scale="61" fitToWidth="1" fitToHeight="0" pageOrder="downThenOver" orientation="landscape" usePrinterDefaults="1" blackAndWhite="0" draft="0" cellComments="none" useFirstPageNumber="0" errors="displayed" horizontalDpi="600" verticalDpi="600" copies="1"/>
  <headerFooter/>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50"/>
    <outlinePr applyStyles="0" summaryBelow="1" summaryRight="1" showOutlineSymbols="1"/>
    <pageSetUpPr autoPageBreaks="1" fitToPage="1"/>
  </sheetPr>
  <sheetViews>
    <sheetView zoomScale="100" workbookViewId="0">
      <selection activeCell="A1" activeCellId="0" sqref="A1"/>
    </sheetView>
  </sheetViews>
  <sheetFormatPr defaultRowHeight="14.25"/>
  <cols>
    <col customWidth="1" min="1" max="1" width="5.57421875"/>
    <col customWidth="1" min="2" max="2" width="9.00390625"/>
    <col customWidth="1" min="3" max="3" width="13.8515625"/>
    <col customWidth="1" min="4" max="4" width="10.8515625"/>
    <col customWidth="1" hidden="1" min="5" max="6" width="10.8515625"/>
    <col customWidth="1" min="7" max="7" width="13.00390625"/>
    <col customWidth="1" min="8" max="8" width="104.140625"/>
    <col customWidth="1" min="9" max="9" width="23.28125"/>
  </cols>
  <sheetData>
    <row r="1" ht="30" customHeight="1">
      <c r="A1" s="3" t="s">
        <v>0</v>
      </c>
      <c r="B1" s="3"/>
      <c r="C1" s="3"/>
      <c r="D1" s="3"/>
      <c r="E1" s="3"/>
      <c r="F1" s="3"/>
      <c r="G1" s="3"/>
      <c r="H1" s="3"/>
    </row>
    <row r="2" ht="25.5" customHeight="1">
      <c r="A2" s="2" t="s">
        <v>141</v>
      </c>
      <c r="B2" s="109" t="s">
        <v>142</v>
      </c>
      <c r="C2" s="109"/>
      <c r="D2" s="109"/>
      <c r="E2" s="109"/>
      <c r="F2" s="109"/>
      <c r="G2" s="109"/>
      <c r="H2" s="109"/>
      <c r="I2" s="146"/>
    </row>
    <row r="3" ht="54.75" customHeight="1">
      <c r="A3" s="111"/>
      <c r="B3" s="147" t="s">
        <v>143</v>
      </c>
      <c r="C3" s="148"/>
      <c r="D3" s="148"/>
      <c r="E3" s="148"/>
      <c r="F3" s="148"/>
      <c r="G3" s="149"/>
      <c r="H3" s="104"/>
      <c r="I3" s="81"/>
    </row>
    <row r="4" ht="30">
      <c r="A4" s="111"/>
      <c r="B4" s="147" t="s">
        <v>4</v>
      </c>
      <c r="C4" s="149"/>
      <c r="D4" s="40" t="s">
        <v>144</v>
      </c>
      <c r="E4" s="150"/>
      <c r="F4" s="150"/>
      <c r="G4" s="40" t="s">
        <v>77</v>
      </c>
      <c r="H4" s="40" t="s">
        <v>7</v>
      </c>
      <c r="I4" s="81"/>
    </row>
    <row r="5" ht="15">
      <c r="A5" s="111"/>
      <c r="B5" s="25">
        <v>2022</v>
      </c>
      <c r="C5" s="25" t="s">
        <v>8</v>
      </c>
      <c r="D5" s="94">
        <v>43.899999999999999</v>
      </c>
      <c r="E5" s="151"/>
      <c r="F5" s="151"/>
      <c r="G5" s="95"/>
      <c r="H5" s="32" t="s">
        <v>136</v>
      </c>
      <c r="I5" s="95" t="s">
        <v>78</v>
      </c>
    </row>
    <row r="6" ht="15">
      <c r="A6" s="111"/>
      <c r="B6" s="25">
        <v>2023</v>
      </c>
      <c r="C6" s="25" t="s">
        <v>8</v>
      </c>
      <c r="D6" s="94">
        <v>-43.600000000000001</v>
      </c>
      <c r="E6" s="151"/>
      <c r="F6" s="151"/>
      <c r="G6" s="95"/>
      <c r="H6" s="77" t="s">
        <v>136</v>
      </c>
      <c r="I6" s="96" t="s">
        <v>78</v>
      </c>
    </row>
    <row r="7" ht="15">
      <c r="A7" s="111"/>
      <c r="B7" s="25">
        <v>2024</v>
      </c>
      <c r="C7" s="25" t="s">
        <v>8</v>
      </c>
      <c r="D7" s="94">
        <v>0</v>
      </c>
      <c r="E7" s="151"/>
      <c r="F7" s="152"/>
      <c r="G7" s="95"/>
      <c r="H7" s="77"/>
      <c r="I7" s="96" t="s">
        <v>78</v>
      </c>
    </row>
    <row r="8" ht="30">
      <c r="A8" s="111"/>
      <c r="B8" s="45">
        <v>2025</v>
      </c>
      <c r="C8" s="45" t="s">
        <v>10</v>
      </c>
      <c r="D8" s="119"/>
      <c r="E8" s="151"/>
      <c r="F8" s="152"/>
      <c r="G8" s="97">
        <f t="shared" ref="G8:G9" si="11">SUM(D8)</f>
        <v>0</v>
      </c>
      <c r="H8" s="77" t="s">
        <v>145</v>
      </c>
      <c r="I8" s="99" t="s">
        <v>79</v>
      </c>
    </row>
    <row r="9" ht="15">
      <c r="A9" s="111"/>
      <c r="B9" s="48">
        <v>2026</v>
      </c>
      <c r="C9" s="48" t="s">
        <v>12</v>
      </c>
      <c r="D9" s="100"/>
      <c r="E9" s="151"/>
      <c r="F9" s="152"/>
      <c r="G9" s="101">
        <f t="shared" si="11"/>
        <v>0</v>
      </c>
      <c r="H9" s="143" t="s">
        <v>133</v>
      </c>
      <c r="I9" s="153" t="s">
        <v>79</v>
      </c>
    </row>
    <row r="10" ht="15">
      <c r="A10" s="111"/>
      <c r="B10" s="48">
        <v>2027</v>
      </c>
      <c r="C10" s="48" t="s">
        <v>12</v>
      </c>
      <c r="D10" s="100"/>
      <c r="E10" s="151"/>
      <c r="F10" s="152"/>
      <c r="G10" s="101">
        <f t="shared" ref="G10:G22" si="12">SUM(D10)</f>
        <v>0</v>
      </c>
      <c r="H10" s="125" t="s">
        <v>133</v>
      </c>
      <c r="I10" s="153" t="s">
        <v>79</v>
      </c>
    </row>
    <row r="11" ht="15">
      <c r="A11" s="111"/>
      <c r="B11" s="48">
        <v>2028</v>
      </c>
      <c r="C11" s="48" t="s">
        <v>12</v>
      </c>
      <c r="D11" s="101"/>
      <c r="E11" s="154"/>
      <c r="F11" s="155"/>
      <c r="G11" s="101">
        <f t="shared" si="12"/>
        <v>0</v>
      </c>
      <c r="H11" s="125" t="s">
        <v>133</v>
      </c>
      <c r="I11" s="102" t="s">
        <v>79</v>
      </c>
    </row>
    <row r="12" ht="15">
      <c r="A12" s="2"/>
      <c r="B12" s="1"/>
      <c r="C12" s="1"/>
      <c r="D12" s="1"/>
      <c r="E12" s="1"/>
      <c r="F12" s="1"/>
      <c r="G12" s="1"/>
      <c r="H12" s="1"/>
      <c r="I12" s="1"/>
    </row>
    <row r="13" ht="42.75" hidden="1" customHeight="1">
      <c r="A13" s="2" t="s">
        <v>146</v>
      </c>
      <c r="B13" s="4" t="s">
        <v>147</v>
      </c>
      <c r="C13" s="4"/>
      <c r="D13" s="4"/>
      <c r="E13" s="4"/>
      <c r="F13" s="4"/>
      <c r="G13" s="4"/>
      <c r="H13" s="51"/>
      <c r="I13" s="146"/>
    </row>
    <row r="14" ht="51.75" hidden="1" customHeight="1">
      <c r="A14" s="2"/>
      <c r="B14" s="147" t="s">
        <v>143</v>
      </c>
      <c r="C14" s="148"/>
      <c r="D14" s="148"/>
      <c r="E14" s="148"/>
      <c r="F14" s="148"/>
      <c r="G14" s="149"/>
      <c r="H14" s="156"/>
      <c r="I14" s="81"/>
    </row>
    <row r="15" ht="30" hidden="1">
      <c r="A15" s="111"/>
      <c r="B15" s="147" t="s">
        <v>4</v>
      </c>
      <c r="C15" s="149"/>
      <c r="D15" s="40" t="s">
        <v>144</v>
      </c>
      <c r="E15" s="150"/>
      <c r="F15" s="150"/>
      <c r="G15" s="40" t="s">
        <v>77</v>
      </c>
      <c r="H15" s="40" t="s">
        <v>7</v>
      </c>
      <c r="I15" s="81"/>
    </row>
    <row r="16" ht="15" hidden="1">
      <c r="A16" s="111"/>
      <c r="B16" s="25">
        <v>2022</v>
      </c>
      <c r="C16" s="25" t="s">
        <v>8</v>
      </c>
      <c r="D16" s="94">
        <v>0</v>
      </c>
      <c r="E16" s="151"/>
      <c r="F16" s="151"/>
      <c r="G16" s="95"/>
      <c r="H16" s="32"/>
      <c r="I16" s="95" t="s">
        <v>78</v>
      </c>
    </row>
    <row r="17" ht="15" hidden="1">
      <c r="A17" s="111"/>
      <c r="B17" s="25">
        <v>2023</v>
      </c>
      <c r="C17" s="25" t="s">
        <v>8</v>
      </c>
      <c r="D17" s="94">
        <v>0</v>
      </c>
      <c r="E17" s="151"/>
      <c r="F17" s="151"/>
      <c r="G17" s="95"/>
      <c r="H17" s="77"/>
      <c r="I17" s="96" t="s">
        <v>78</v>
      </c>
    </row>
    <row r="18" ht="15" hidden="1">
      <c r="A18" s="111"/>
      <c r="B18" s="25">
        <v>2024</v>
      </c>
      <c r="C18" s="25" t="s">
        <v>8</v>
      </c>
      <c r="D18" s="94">
        <v>0</v>
      </c>
      <c r="E18" s="151"/>
      <c r="F18" s="152"/>
      <c r="G18" s="95"/>
      <c r="H18" s="77"/>
      <c r="I18" s="96" t="s">
        <v>78</v>
      </c>
    </row>
    <row r="19" ht="15" hidden="1">
      <c r="A19" s="111"/>
      <c r="B19" s="45">
        <v>2025</v>
      </c>
      <c r="C19" s="45" t="s">
        <v>10</v>
      </c>
      <c r="D19" s="119"/>
      <c r="E19" s="151"/>
      <c r="F19" s="152"/>
      <c r="G19" s="97">
        <f t="shared" si="12"/>
        <v>0</v>
      </c>
      <c r="H19" s="140" t="s">
        <v>132</v>
      </c>
      <c r="I19" s="99" t="s">
        <v>79</v>
      </c>
    </row>
    <row r="20" ht="15" hidden="1">
      <c r="A20" s="111"/>
      <c r="B20" s="48">
        <v>2026</v>
      </c>
      <c r="C20" s="48" t="s">
        <v>12</v>
      </c>
      <c r="D20" s="100"/>
      <c r="E20" s="151"/>
      <c r="F20" s="152"/>
      <c r="G20" s="101">
        <f t="shared" si="12"/>
        <v>0</v>
      </c>
      <c r="H20" s="125" t="s">
        <v>133</v>
      </c>
      <c r="I20" s="153" t="s">
        <v>79</v>
      </c>
    </row>
    <row r="21" ht="15" hidden="1">
      <c r="A21" s="111"/>
      <c r="B21" s="48">
        <v>2027</v>
      </c>
      <c r="C21" s="48" t="s">
        <v>12</v>
      </c>
      <c r="D21" s="100"/>
      <c r="E21" s="151"/>
      <c r="F21" s="152"/>
      <c r="G21" s="101">
        <f t="shared" si="12"/>
        <v>0</v>
      </c>
      <c r="H21" s="143" t="s">
        <v>133</v>
      </c>
      <c r="I21" s="153" t="s">
        <v>79</v>
      </c>
    </row>
    <row r="22" ht="15" hidden="1">
      <c r="A22" s="111"/>
      <c r="B22" s="48">
        <v>2028</v>
      </c>
      <c r="C22" s="48" t="s">
        <v>12</v>
      </c>
      <c r="D22" s="101"/>
      <c r="E22" s="154"/>
      <c r="F22" s="155"/>
      <c r="G22" s="101">
        <f t="shared" si="12"/>
        <v>0</v>
      </c>
      <c r="H22" s="125" t="s">
        <v>133</v>
      </c>
      <c r="I22" s="102" t="s">
        <v>79</v>
      </c>
    </row>
    <row r="24" ht="14.25"/>
    <row r="27" ht="14.25"/>
  </sheetData>
  <mergeCells count="7">
    <mergeCell ref="A1:H1"/>
    <mergeCell ref="B2:H2"/>
    <mergeCell ref="B3:G3"/>
    <mergeCell ref="B4:C4"/>
    <mergeCell ref="B13:H13"/>
    <mergeCell ref="B14:G14"/>
    <mergeCell ref="B15:C15"/>
  </mergeCells>
  <printOptions headings="0" gridLines="0"/>
  <pageMargins left="0.70078740157480324" right="0.70078740157480324" top="0.75196850393700776" bottom="0.75196850393700776" header="0.29999999999999999" footer="0.29999999999999999"/>
  <pageSetup paperSize="9" scale="76" firstPageNumber="1" fitToWidth="1" fitToHeight="0" pageOrder="downThenOver" orientation="landscape" usePrinterDefaults="1" blackAndWhite="0" draft="0" cellComments="none" useFirstPageNumber="1" errors="displayed" horizontalDpi="600" verticalDpi="600" copies="1"/>
  <headerFooter/>
  <drawing r:id="rId1"/>
</worksheet>
</file>

<file path=docProps/app.xml><?xml version="1.0" encoding="utf-8"?>
<Properties xmlns="http://schemas.openxmlformats.org/officeDocument/2006/extended-properties" xmlns:vt="http://schemas.openxmlformats.org/officeDocument/2006/docPropsVTypes">
  <Application>Р7-Офис/2024.3.1.523</Application>
  <Company>PNO</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Ларина Наталья Александровна</dc:creator>
  <cp:revision>47</cp:revision>
  <dcterms:created xsi:type="dcterms:W3CDTF">2022-06-08T08:49:39Z</dcterms:created>
  <dcterms:modified xsi:type="dcterms:W3CDTF">2025-06-24T07:05:58Z</dcterms:modified>
</cp:coreProperties>
</file>